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95" windowHeight="7680" activeTab="1"/>
  </bookViews>
  <sheets>
    <sheet name="Sheet1" sheetId="1" r:id="rId1"/>
    <sheet name="ปรับปรุงเข้าแท่ง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O71" i="2" l="1"/>
  <c r="O70" i="2"/>
  <c r="O69" i="2"/>
  <c r="O36" i="2" l="1"/>
  <c r="L68" i="2" l="1"/>
  <c r="O68" i="2" s="1"/>
  <c r="L67" i="2"/>
  <c r="O67" i="2" s="1"/>
  <c r="L66" i="2"/>
  <c r="O66" i="2" s="1"/>
  <c r="L65" i="2"/>
  <c r="O65" i="2" s="1"/>
  <c r="L64" i="2"/>
  <c r="O64" i="2" s="1"/>
  <c r="L63" i="2"/>
  <c r="O63" i="2" s="1"/>
  <c r="L62" i="2"/>
  <c r="O62" i="2" s="1"/>
  <c r="L61" i="2"/>
  <c r="O61" i="2" s="1"/>
  <c r="L60" i="2"/>
  <c r="O60" i="2" s="1"/>
  <c r="L59" i="2"/>
  <c r="O59" i="2" s="1"/>
  <c r="L58" i="2"/>
  <c r="O58" i="2" s="1"/>
  <c r="L57" i="2"/>
  <c r="O57" i="2" s="1"/>
  <c r="L56" i="2"/>
  <c r="O56" i="2" s="1"/>
  <c r="L55" i="2"/>
  <c r="O55" i="2" s="1"/>
  <c r="L54" i="2"/>
  <c r="O54" i="2" s="1"/>
  <c r="L53" i="2"/>
  <c r="O53" i="2" s="1"/>
  <c r="L52" i="2"/>
  <c r="O52" i="2" s="1"/>
  <c r="L51" i="2"/>
  <c r="O51" i="2" s="1"/>
  <c r="L50" i="2"/>
  <c r="O50" i="2" s="1"/>
  <c r="L49" i="2"/>
  <c r="O49" i="2" s="1"/>
  <c r="L48" i="2"/>
  <c r="O48" i="2" s="1"/>
  <c r="L47" i="2"/>
  <c r="O47" i="2" s="1"/>
  <c r="M23" i="3"/>
  <c r="L23" i="3"/>
  <c r="O34" i="2"/>
  <c r="O32" i="2"/>
  <c r="O28" i="2"/>
  <c r="O26" i="2"/>
  <c r="O21" i="2"/>
  <c r="U19" i="2"/>
  <c r="M19" i="2" s="1"/>
  <c r="U17" i="2"/>
  <c r="M17" i="2" s="1"/>
  <c r="U15" i="2"/>
  <c r="M15" i="2" s="1"/>
  <c r="U13" i="2"/>
  <c r="M13" i="2" s="1"/>
  <c r="U11" i="2"/>
  <c r="M11" i="2" s="1"/>
  <c r="U9" i="2"/>
  <c r="M9" i="2" s="1"/>
  <c r="W7" i="2"/>
  <c r="U7" i="2"/>
  <c r="M7" i="2" s="1"/>
  <c r="N7" i="2" s="1"/>
  <c r="S31" i="2"/>
  <c r="S30" i="2"/>
  <c r="S25" i="2"/>
  <c r="S24" i="2"/>
  <c r="S23" i="2"/>
  <c r="S22" i="2"/>
  <c r="S21" i="2"/>
  <c r="S19" i="2"/>
  <c r="S17" i="2"/>
  <c r="S15" i="2"/>
  <c r="S13" i="2"/>
  <c r="S11" i="2"/>
  <c r="S9" i="2"/>
  <c r="S7" i="2"/>
  <c r="Q31" i="2"/>
  <c r="L31" i="2" s="1"/>
  <c r="O31" i="2" s="1"/>
  <c r="Q30" i="2"/>
  <c r="L30" i="2" s="1"/>
  <c r="O30" i="2" s="1"/>
  <c r="Q25" i="2"/>
  <c r="L25" i="2" s="1"/>
  <c r="O25" i="2" s="1"/>
  <c r="Q24" i="2"/>
  <c r="L24" i="2" s="1"/>
  <c r="O24" i="2" s="1"/>
  <c r="Q23" i="2"/>
  <c r="L23" i="2" s="1"/>
  <c r="O23" i="2" s="1"/>
  <c r="Q22" i="2"/>
  <c r="L22" i="2" s="1"/>
  <c r="O22" i="2" s="1"/>
  <c r="Q21" i="2"/>
  <c r="Q19" i="2"/>
  <c r="L19" i="2" s="1"/>
  <c r="O19" i="2" s="1"/>
  <c r="Q17" i="2"/>
  <c r="L17" i="2" s="1"/>
  <c r="Q15" i="2"/>
  <c r="L15" i="2" s="1"/>
  <c r="O15" i="2" s="1"/>
  <c r="Q13" i="2"/>
  <c r="L13" i="2" s="1"/>
  <c r="O13" i="2" s="1"/>
  <c r="Q11" i="2"/>
  <c r="L11" i="2" s="1"/>
  <c r="O11" i="2" s="1"/>
  <c r="Q9" i="2"/>
  <c r="L9" i="2" s="1"/>
  <c r="Q7" i="2"/>
  <c r="L7" i="2" s="1"/>
  <c r="O7" i="2" s="1"/>
  <c r="O9" i="2" l="1"/>
  <c r="O17" i="2"/>
  <c r="O23" i="3"/>
  <c r="J49" i="1"/>
  <c r="M49" i="1" s="1"/>
  <c r="J24" i="1"/>
  <c r="J68" i="1" l="1"/>
  <c r="K68" i="1"/>
  <c r="M68" i="1" s="1"/>
  <c r="M21" i="1" l="1"/>
  <c r="M59" i="1" l="1"/>
  <c r="J58" i="1"/>
  <c r="M58" i="1" s="1"/>
  <c r="K34" i="1" l="1"/>
  <c r="J34" i="1"/>
  <c r="M34" i="1" l="1"/>
  <c r="M50" i="1"/>
  <c r="K6" i="1" l="1"/>
  <c r="J57" i="1" l="1"/>
  <c r="M57" i="1" s="1"/>
  <c r="J55" i="1"/>
  <c r="M55" i="1" s="1"/>
  <c r="J56" i="1"/>
  <c r="M56" i="1" s="1"/>
  <c r="J66" i="1"/>
  <c r="M66" i="1" s="1"/>
  <c r="J65" i="1"/>
  <c r="M65" i="1" s="1"/>
  <c r="J64" i="1"/>
  <c r="M64" i="1" s="1"/>
  <c r="J54" i="1"/>
  <c r="M54" i="1" s="1"/>
  <c r="K52" i="1"/>
  <c r="J52" i="1"/>
  <c r="M46" i="1"/>
  <c r="K44" i="1"/>
  <c r="J44" i="1"/>
  <c r="J42" i="1"/>
  <c r="M42" i="1" s="1"/>
  <c r="J41" i="1"/>
  <c r="M41" i="1" s="1"/>
  <c r="J40" i="1"/>
  <c r="M40" i="1" s="1"/>
  <c r="M38" i="1"/>
  <c r="M37" i="1"/>
  <c r="M36" i="1"/>
  <c r="J28" i="1"/>
  <c r="M28" i="1" s="1"/>
  <c r="J29" i="1"/>
  <c r="M29" i="1" s="1"/>
  <c r="J27" i="1"/>
  <c r="M27" i="1" s="1"/>
  <c r="J26" i="1"/>
  <c r="M26" i="1" s="1"/>
  <c r="M24" i="1"/>
  <c r="J23" i="1"/>
  <c r="M23" i="1" s="1"/>
  <c r="J22" i="1"/>
  <c r="M22" i="1" s="1"/>
  <c r="J20" i="1"/>
  <c r="M20" i="1" s="1"/>
  <c r="J18" i="1"/>
  <c r="M18" i="1" s="1"/>
  <c r="J17" i="1"/>
  <c r="M17" i="1" s="1"/>
  <c r="M16" i="1"/>
  <c r="J15" i="1"/>
  <c r="M15" i="1" s="1"/>
  <c r="J14" i="1"/>
  <c r="M14" i="1" s="1"/>
  <c r="J13" i="1"/>
  <c r="M13" i="1" s="1"/>
  <c r="K11" i="1"/>
  <c r="J11" i="1"/>
  <c r="K8" i="1"/>
  <c r="J8" i="1"/>
  <c r="L6" i="1"/>
  <c r="J6" i="1"/>
  <c r="M52" i="1" l="1"/>
  <c r="M8" i="1"/>
  <c r="M11" i="1"/>
  <c r="M44" i="1"/>
  <c r="M6" i="1"/>
</calcChain>
</file>

<file path=xl/sharedStrings.xml><?xml version="1.0" encoding="utf-8"?>
<sst xmlns="http://schemas.openxmlformats.org/spreadsheetml/2006/main" count="1233" uniqueCount="256">
  <si>
    <t>ที่</t>
  </si>
  <si>
    <t>ชื่อ-สกุล</t>
  </si>
  <si>
    <t>วุฒิการศึกษา</t>
  </si>
  <si>
    <t>กรอบอัตรากำลังเดิม</t>
  </si>
  <si>
    <t>เลขที่ตำแหน่ง</t>
  </si>
  <si>
    <t>ตำแหน่ง</t>
  </si>
  <si>
    <t>ระดับ</t>
  </si>
  <si>
    <t>กรอบอัตรากำลังใหม่</t>
  </si>
  <si>
    <t>เงินเดือน</t>
  </si>
  <si>
    <t>เงินเพิ่มอื่นๆ</t>
  </si>
  <si>
    <t>เงินค่าตอบแทน</t>
  </si>
  <si>
    <t>หมายเหตุ</t>
  </si>
  <si>
    <t>ปลัด อบต.</t>
  </si>
  <si>
    <t>(นักบริหารงาน อบต.8)</t>
  </si>
  <si>
    <t>00-0101-001</t>
  </si>
  <si>
    <t>นายมงคล  สิงห์คำ</t>
  </si>
  <si>
    <t xml:space="preserve"> </t>
  </si>
  <si>
    <t>เงินประจำ</t>
  </si>
  <si>
    <t>ส.อ.รชตะพงษ์  เสนจันทร์ฒิไชย</t>
  </si>
  <si>
    <t>00-0101-002</t>
  </si>
  <si>
    <t>รองปลัด อบต.</t>
  </si>
  <si>
    <t>(นักบริหารงาน อบต.7)</t>
  </si>
  <si>
    <t>สำนักงานปลัด</t>
  </si>
  <si>
    <t>นางจุฑารัตน์  บังศรี</t>
  </si>
  <si>
    <t>01-0102-001</t>
  </si>
  <si>
    <t>หัวหน้าสำนักงานปลัด</t>
  </si>
  <si>
    <t>(นักบริหารงานทั่วไป 6)</t>
  </si>
  <si>
    <t>นายเทิดทูน   คำชัย</t>
  </si>
  <si>
    <t>01-0202-001</t>
  </si>
  <si>
    <t>นิติกร</t>
  </si>
  <si>
    <t>นักพัฒนาชุมชน</t>
  </si>
  <si>
    <t>นางมัณฑนา  เสนาภักดิ์</t>
  </si>
  <si>
    <t>นางพิจิตรตา  แซ่ตัง</t>
  </si>
  <si>
    <t>01-0201-001</t>
  </si>
  <si>
    <t>เจ้าหน้าที่วิเคราะห์ฯ</t>
  </si>
  <si>
    <t>01-0208-001</t>
  </si>
  <si>
    <t>บุคลากร</t>
  </si>
  <si>
    <t>นางนุกูล  ทามะณี</t>
  </si>
  <si>
    <t xml:space="preserve"> -อัตราว่าง-</t>
  </si>
  <si>
    <t>01-0209-001</t>
  </si>
  <si>
    <t>เจ้าหน้าที่บริหารงานทั่วไป</t>
  </si>
  <si>
    <t>เจ้าพนักงานธุรการ</t>
  </si>
  <si>
    <t>01-0212-001</t>
  </si>
  <si>
    <t>01-0222-001</t>
  </si>
  <si>
    <t>เจ้าพนักงานป้องกันฯ</t>
  </si>
  <si>
    <t>พนักงานจ้างตามภารกิจ</t>
  </si>
  <si>
    <t>ผู้ช่วยนักวิชาการเกษตร</t>
  </si>
  <si>
    <t>ผู้ช่วยเจ้าหน้าที่บันทึกข้อมูล</t>
  </si>
  <si>
    <t>ผู้ช่วยเจ้าหน้าที่ธุรการ</t>
  </si>
  <si>
    <t>พนักงานขับรถยนต์</t>
  </si>
  <si>
    <t>นายสุธิโย   แก้วสวัสดิ์</t>
  </si>
  <si>
    <t>นางสาวสายฝน   ดำรง</t>
  </si>
  <si>
    <t>นายอมรศักดิ์   ฟังไกล</t>
  </si>
  <si>
    <t>พนักงานจ้างทั่วไป</t>
  </si>
  <si>
    <t>นายสมร      แก้วสุวรรณ</t>
  </si>
  <si>
    <t>นายนิยม      จูมครอง</t>
  </si>
  <si>
    <t>นายสุพี        ใจมั่น</t>
  </si>
  <si>
    <t>คนงานทั่วไป</t>
  </si>
  <si>
    <t>นักการภารโรง</t>
  </si>
  <si>
    <t>ยาม</t>
  </si>
  <si>
    <t>กองคลัง</t>
  </si>
  <si>
    <t>04-0103-001</t>
  </si>
  <si>
    <t>ผู้อำนวยการกองคลัง</t>
  </si>
  <si>
    <t>(นักบริหารงานคลัง 7)</t>
  </si>
  <si>
    <t>นางรัชนีกร  ทองอ่อน</t>
  </si>
  <si>
    <t>04-0307-001</t>
  </si>
  <si>
    <t>นักวิชาการเงินและบัญชี</t>
  </si>
  <si>
    <t xml:space="preserve">เจ้าหน้าที่จัดเก็บรายได้ </t>
  </si>
  <si>
    <t xml:space="preserve"> 1-3/4</t>
  </si>
  <si>
    <t>นายมงคล  เจตินัย</t>
  </si>
  <si>
    <t>นายพนม  ครองยุติ</t>
  </si>
  <si>
    <t>ผช.จนท.การเงินและบัญชี</t>
  </si>
  <si>
    <t>ผช.จนท.จัดเก็บรายได้</t>
  </si>
  <si>
    <t>ผช.จนท.พัสดุ</t>
  </si>
  <si>
    <t>นายโกวิท  ลำสมุทร</t>
  </si>
  <si>
    <t>05-0104-001</t>
  </si>
  <si>
    <t>ผู้อำนวยการกองช่าง</t>
  </si>
  <si>
    <t>(นักบริหารงานช่าง 7)</t>
  </si>
  <si>
    <t>05-0503-001</t>
  </si>
  <si>
    <t>นายช่างโยธา</t>
  </si>
  <si>
    <t xml:space="preserve"> 2-4/5</t>
  </si>
  <si>
    <t>05-0523-001</t>
  </si>
  <si>
    <t xml:space="preserve">ช่างไฟฟ้า </t>
  </si>
  <si>
    <t>นายนิพนธ์  สมอาจ</t>
  </si>
  <si>
    <t>ผช.ช่างโยธา</t>
  </si>
  <si>
    <t>ส่วนการศึกษา  ศาสนาและวัฒนธรรม</t>
  </si>
  <si>
    <t>นางชลลดา   โพธิ์ชูชาติ</t>
  </si>
  <si>
    <t>08-0108-001</t>
  </si>
  <si>
    <t>หัวหน้าส่วนการศึกษา ฯ</t>
  </si>
  <si>
    <t>(นักบริหารการศึกษา 6)</t>
  </si>
  <si>
    <t>นางเสาวรส   ภิรมย์พันธ์</t>
  </si>
  <si>
    <t>08-0805-001</t>
  </si>
  <si>
    <t>นักวิชาการศึกษา</t>
  </si>
  <si>
    <t>นางสถาวร  บุญเริ่ม</t>
  </si>
  <si>
    <t>นางจินตนา  ทองสุ</t>
  </si>
  <si>
    <t>นางนิรันตรี  สุขชาติ</t>
  </si>
  <si>
    <t>นางช่อทิพย์  ศรีคำ</t>
  </si>
  <si>
    <t>คศ.1</t>
  </si>
  <si>
    <t>ครูผู้ช่วย</t>
  </si>
  <si>
    <t>นางจินตกานท์  แก้วประเสริฐ</t>
  </si>
  <si>
    <t>นางวันเพ็ญ  นวลณรงค์</t>
  </si>
  <si>
    <t>นางสาวเพียรทิพย์  เจือทอง</t>
  </si>
  <si>
    <t>33-2-0379</t>
  </si>
  <si>
    <t>ครูผู้ดูแลเด็ก</t>
  </si>
  <si>
    <t>33-2-0380</t>
  </si>
  <si>
    <t>33-2-0038</t>
  </si>
  <si>
    <t>33-2-0039</t>
  </si>
  <si>
    <t>นิติศาสตรบัณฑิต</t>
  </si>
  <si>
    <t>รัฐศาสตรมหาบัณฑิต</t>
  </si>
  <si>
    <t>รัฐศาสตรบัณฑิต</t>
  </si>
  <si>
    <t>รัฐประศาสนศาสตรมหาบัณฑิต</t>
  </si>
  <si>
    <t>ศาสนศาสตรมหาบัณฑิต</t>
  </si>
  <si>
    <t>วิทยาศาสตรบัณฑิต</t>
  </si>
  <si>
    <t>บริหารธุรกิจบัณฑิต</t>
  </si>
  <si>
    <t>ประกาศนียบัตรวิชาชีพ</t>
  </si>
  <si>
    <t>ครุศาสตรบัณฑิต</t>
  </si>
  <si>
    <t>ประกาศนียบัตรวิชาชีพชั้นสูง</t>
  </si>
  <si>
    <t>ป.6</t>
  </si>
  <si>
    <t>รัฐประศาสตรศาสตรบัณฑิต</t>
  </si>
  <si>
    <t>อนุปริญญา</t>
  </si>
  <si>
    <t>ศิลปศาสตรบัณฑิต</t>
  </si>
  <si>
    <t>มัธยมศึกษาตอนต้น</t>
  </si>
  <si>
    <t>04-0308-001</t>
  </si>
  <si>
    <t>-</t>
  </si>
  <si>
    <t>จ.ส.ต.จักรพงษ์ เจริญลักษณกุล</t>
  </si>
  <si>
    <t>11.  บัญชีแสดงจัดคนลงสู่ตำแหน่งและการกำหนดเลขที่ตำแหน่งในส่วนราชการ (ใหม่)</t>
  </si>
  <si>
    <t>ส่วนสวัสดิการสังคม</t>
  </si>
  <si>
    <t>11-0106-001</t>
  </si>
  <si>
    <t>(หัวหน้าส่วนสวัสดิการสังคม)</t>
  </si>
  <si>
    <t>นายปุรวิชญ์  ทาเงิน</t>
  </si>
  <si>
    <t>ผช.จพง.สาธารณสุขชุมชน</t>
  </si>
  <si>
    <t>นายเอกชัย  ภิรมย์พันธ์</t>
  </si>
  <si>
    <t>นายวชิรศักดิ์  ทองกุล</t>
  </si>
  <si>
    <t>ศึกษาศาสตรบัณฑิต</t>
  </si>
  <si>
    <t>33-2-0670</t>
  </si>
  <si>
    <t>นางกัญญาภัค พลนาดี</t>
  </si>
  <si>
    <t>นายอภิรักษ์  พระอารักษ์</t>
  </si>
  <si>
    <t>11-0704-001</t>
  </si>
  <si>
    <t>เจ้าหน้าที่พัสดุ</t>
  </si>
  <si>
    <t>04-0312-001</t>
  </si>
  <si>
    <t>นางสาวมยุรา   พระอารักษ์</t>
  </si>
  <si>
    <t xml:space="preserve">              -อัตราว่าง-</t>
  </si>
  <si>
    <t xml:space="preserve"> ผู้ดูแลเด็ก</t>
  </si>
  <si>
    <t>นักบริหารงานสวัสดิการสังคม</t>
  </si>
  <si>
    <t xml:space="preserve"> 3-5/6</t>
  </si>
  <si>
    <t>นายบุญธรรม  จิบจันท่ร์</t>
  </si>
  <si>
    <t>มัธยมศึกษาตอนปลาย</t>
  </si>
  <si>
    <t xml:space="preserve"> -ยุบเลิก-</t>
  </si>
  <si>
    <t>ผช.ช่างไฟฟ้า</t>
  </si>
  <si>
    <t xml:space="preserve"> -</t>
  </si>
  <si>
    <t>11.  บัญชีแสดงจัดคนลงสู่ตำแหน่งและการคำนวณเลขที่ตำแหน่งในส่วนราชการ</t>
  </si>
  <si>
    <t xml:space="preserve">คุณวุฒิ </t>
  </si>
  <si>
    <t>การศึกษา</t>
  </si>
  <si>
    <t>ประเภท</t>
  </si>
  <si>
    <t>เงินเพิ่มอื่นๆ/</t>
  </si>
  <si>
    <t>ช่องเงินเดือน</t>
  </si>
  <si>
    <t>เงิน</t>
  </si>
  <si>
    <t>ประจำตำแหน่ง</t>
  </si>
  <si>
    <t>บท.</t>
  </si>
  <si>
    <t>กลาง</t>
  </si>
  <si>
    <t>ต้น</t>
  </si>
  <si>
    <t>อท.</t>
  </si>
  <si>
    <t>วิทยาศาตรบัณฑิต</t>
  </si>
  <si>
    <t>นางชลลดา  โพธิ์ชูชาติ</t>
  </si>
  <si>
    <t>นายพีรศักดิ์  คำชัย</t>
  </si>
  <si>
    <t>ทั่วไป</t>
  </si>
  <si>
    <t>นางเสาวรส  ภิรมย์พันธ์</t>
  </si>
  <si>
    <t>ผู้อำนวยการกองสวัสดิการสังคม</t>
  </si>
  <si>
    <t>หัวหน้าสำนักปลัด</t>
  </si>
  <si>
    <t>วิชาการ</t>
  </si>
  <si>
    <t>ชก.</t>
  </si>
  <si>
    <t>นักทรัพยากรบุคคล</t>
  </si>
  <si>
    <t>ปก.</t>
  </si>
  <si>
    <t>ปก./ชก.</t>
  </si>
  <si>
    <t>ชง.</t>
  </si>
  <si>
    <t>ปง./ชง.</t>
  </si>
  <si>
    <t>เจ้าพนักงานจัดเก็บรายได้</t>
  </si>
  <si>
    <t>เจ้าพนักงานพัสดุ</t>
  </si>
  <si>
    <t>55-3-00-1101-001</t>
  </si>
  <si>
    <t>55-3-01-2101-001</t>
  </si>
  <si>
    <t>55-3-04-2102-001</t>
  </si>
  <si>
    <t>55-3-05-2103-001</t>
  </si>
  <si>
    <t>55-3-08-2107-001</t>
  </si>
  <si>
    <t>55-3-11-2105-001</t>
  </si>
  <si>
    <t>55-3-01-3105-001</t>
  </si>
  <si>
    <t>55-3-01-3102-001</t>
  </si>
  <si>
    <t>55-3-01-3103-001</t>
  </si>
  <si>
    <t>55-3-01-3101-001</t>
  </si>
  <si>
    <t>55-3-08-3803-001</t>
  </si>
  <si>
    <t>55-3-04-3201-001</t>
  </si>
  <si>
    <t>55-3-01-4101-001</t>
  </si>
  <si>
    <t>55-3-05-4701-001</t>
  </si>
  <si>
    <t>55-3-04-4204-001</t>
  </si>
  <si>
    <t>55-3-04-4203-001</t>
  </si>
  <si>
    <t>นักวิเคราะห์นโยบายและแผน</t>
  </si>
  <si>
    <t>บ.4</t>
  </si>
  <si>
    <t>บ.5</t>
  </si>
  <si>
    <t>รวม บ.4</t>
  </si>
  <si>
    <t>รวม บ.5</t>
  </si>
  <si>
    <t>5,600*3</t>
  </si>
  <si>
    <t>7,000*9</t>
  </si>
  <si>
    <t>3500*12</t>
  </si>
  <si>
    <t xml:space="preserve"> 1 ม.ค. 59</t>
  </si>
  <si>
    <t>55-3-00-1101-002</t>
  </si>
  <si>
    <t>องค์การบริหารส่วนตำบลจานใหญ่   อำเภอกันทรลักษ์   จังหวัดศรีสะเกษ</t>
  </si>
  <si>
    <t>55-3-11-3801-001</t>
  </si>
  <si>
    <t>55-3-01-4805-001</t>
  </si>
  <si>
    <t>นายสุธิโย  แก้วสวัสดิ์</t>
  </si>
  <si>
    <t>นายนราธิป  วงศ์เจริญ</t>
  </si>
  <si>
    <t xml:space="preserve">       องค์การบริหารส่วนตำบลจานใหญ่   อำเภอกันทรลักษ์   จังหวัดศรีสะเกษ</t>
  </si>
  <si>
    <t>ผช.นักวิชาการเกษตร</t>
  </si>
  <si>
    <t>ผช.จนท.บันทึกข้อมูล</t>
  </si>
  <si>
    <t>นางสาวมยุรา  พระอารักษ์</t>
  </si>
  <si>
    <t>นายมงคล   เจตินัย</t>
  </si>
  <si>
    <t>นายบุญธรรม  จิบจันทร์</t>
  </si>
  <si>
    <t>นางสถาวร   บุญเริ่ม</t>
  </si>
  <si>
    <t>นางสาวนิรันตรี   สุขชาติ</t>
  </si>
  <si>
    <t>ศึกษาศาสตรมหาบัณฑิต</t>
  </si>
  <si>
    <t>นางสาวกัญญาภัค  พลนาดี</t>
  </si>
  <si>
    <t>นายสุพี   ใจมั่น</t>
  </si>
  <si>
    <t>นายชยพล   พระอารักษ์</t>
  </si>
  <si>
    <t>นายนิยม   จูมครอง</t>
  </si>
  <si>
    <t>นายสมร  แก้วสุวรรณ</t>
  </si>
  <si>
    <t>ผู้ดูแลเด็ก</t>
  </si>
  <si>
    <t>ประถมศึกษาปีที่  6</t>
  </si>
  <si>
    <t>ผู้อำนวยการกองการศึกษาฯ</t>
  </si>
  <si>
    <t>นักจัดการงานทั่วไป</t>
  </si>
  <si>
    <t xml:space="preserve">ครู </t>
  </si>
  <si>
    <t>ครู</t>
  </si>
  <si>
    <t>กำหนดเพิ่ม</t>
  </si>
  <si>
    <t>ผช.จพง.ธุรการ</t>
  </si>
  <si>
    <t>นายจันทา   หาญกลาง</t>
  </si>
  <si>
    <t>ปง.</t>
  </si>
  <si>
    <t>(นักบริหารงานท้องถิ่น)</t>
  </si>
  <si>
    <t>(นักบริหารงานทั่วไป)</t>
  </si>
  <si>
    <t>(นักบริหารงานการคลัง)</t>
  </si>
  <si>
    <t>(นักบริหารงานช่าง)</t>
  </si>
  <si>
    <t>(นักบริหารงานศึกษา)</t>
  </si>
  <si>
    <t>(นักบริหารงานสวัสดิสังคม)</t>
  </si>
  <si>
    <t>นางสาวจิตราพร   ครรไล</t>
  </si>
  <si>
    <t>สาธารณสุขศาสตร์</t>
  </si>
  <si>
    <t>นางสาวกนกอร  พวงสุข</t>
  </si>
  <si>
    <t>นางนารี  แก้วสุวรรณ</t>
  </si>
  <si>
    <t>นางสาวชฎาธาร  ตาระวัน</t>
  </si>
  <si>
    <t>นางสาวสถาพร  สุขชาติ</t>
  </si>
  <si>
    <t>ศาสนศาสตรบัณฑิต</t>
  </si>
  <si>
    <t>(ว่างเดิม)</t>
  </si>
  <si>
    <t>ผช.จพง.การเงินและบัญชี</t>
  </si>
  <si>
    <t>ผช.จพง.จัดเก็บรายได้</t>
  </si>
  <si>
    <t>55-3-04-4101-002</t>
  </si>
  <si>
    <t>55-3-05-4101-003</t>
  </si>
  <si>
    <t>55-3-05-4203-002</t>
  </si>
  <si>
    <t>ปง./ชง</t>
  </si>
  <si>
    <t>นายอินทร  เจ็งธรรมสกุล</t>
  </si>
  <si>
    <t>นางจินตกานท์  ใจมั่น</t>
  </si>
  <si>
    <t>นางสาวสายฝน  ทามะณี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</si>
</sst>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2"/>
      <color theme="1"/>
      <name val="TH SarabunIT๙"/>
      <family val="2"/>
    </font>
    <font>
      <sz val="12"/>
      <color theme="1"/>
      <name val="TH SarabunIT๙"/>
      <family val="2"/>
    </font>
    <font>
      <b/>
      <u/>
      <sz val="12"/>
      <color theme="1"/>
      <name val="TH SarabunIT๙"/>
      <family val="2"/>
    </font>
    <font>
      <b/>
      <sz val="11"/>
      <color theme="1"/>
      <name val="TH SarabunIT๙"/>
      <family val="2"/>
    </font>
    <font>
      <sz val="11"/>
      <color theme="1"/>
      <name val="TH SarabunIT๙"/>
      <family val="2"/>
    </font>
    <font>
      <sz val="10"/>
      <name val="TH SarabunIT๙"/>
      <family val="2"/>
    </font>
    <font>
      <b/>
      <sz val="10"/>
      <name val="TH SarabunIT๙"/>
      <family val="2"/>
    </font>
    <font>
      <sz val="12"/>
      <name val="TH SarabunIT๙"/>
      <family val="2"/>
    </font>
    <font>
      <b/>
      <sz val="12"/>
      <name val="TH SarabunIT๙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87" fontId="3" fillId="0" borderId="1" xfId="1" applyNumberFormat="1" applyFont="1" applyBorder="1"/>
    <xf numFmtId="187" fontId="3" fillId="0" borderId="1" xfId="0" applyNumberFormat="1" applyFont="1" applyBorder="1"/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87" fontId="3" fillId="0" borderId="2" xfId="1" applyNumberFormat="1" applyFont="1" applyBorder="1"/>
    <xf numFmtId="187" fontId="3" fillId="0" borderId="2" xfId="1" applyNumberFormat="1" applyFont="1" applyBorder="1" applyAlignment="1">
      <alignment horizontal="center"/>
    </xf>
    <xf numFmtId="0" fontId="4" fillId="0" borderId="2" xfId="0" applyFont="1" applyBorder="1"/>
    <xf numFmtId="187" fontId="3" fillId="0" borderId="2" xfId="1" applyNumberFormat="1" applyFont="1" applyBorder="1" applyAlignme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87" fontId="3" fillId="0" borderId="3" xfId="1" applyNumberFormat="1" applyFont="1" applyBorder="1"/>
    <xf numFmtId="0" fontId="4" fillId="0" borderId="1" xfId="0" applyFont="1" applyBorder="1"/>
    <xf numFmtId="14" fontId="3" fillId="0" borderId="2" xfId="0" applyNumberFormat="1" applyFont="1" applyBorder="1"/>
    <xf numFmtId="14" fontId="3" fillId="0" borderId="2" xfId="0" applyNumberFormat="1" applyFont="1" applyBorder="1" applyAlignment="1">
      <alignment horizontal="center"/>
    </xf>
    <xf numFmtId="43" fontId="3" fillId="0" borderId="2" xfId="1" applyFont="1" applyBorder="1"/>
    <xf numFmtId="187" fontId="3" fillId="0" borderId="2" xfId="1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0" xfId="0" applyFont="1" applyBorder="1"/>
    <xf numFmtId="187" fontId="2" fillId="0" borderId="2" xfId="0" applyNumberFormat="1" applyFont="1" applyBorder="1" applyAlignment="1">
      <alignment horizontal="center"/>
    </xf>
    <xf numFmtId="187" fontId="3" fillId="0" borderId="3" xfId="1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0" xfId="0" applyFont="1" applyBorder="1"/>
    <xf numFmtId="0" fontId="3" fillId="0" borderId="7" xfId="0" applyFont="1" applyBorder="1"/>
    <xf numFmtId="0" fontId="2" fillId="0" borderId="12" xfId="0" applyFont="1" applyBorder="1" applyAlignment="1">
      <alignment horizontal="center"/>
    </xf>
    <xf numFmtId="0" fontId="3" fillId="0" borderId="12" xfId="0" applyFont="1" applyBorder="1"/>
    <xf numFmtId="0" fontId="2" fillId="0" borderId="10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/>
    <xf numFmtId="187" fontId="7" fillId="0" borderId="8" xfId="0" applyNumberFormat="1" applyFont="1" applyBorder="1"/>
    <xf numFmtId="187" fontId="7" fillId="0" borderId="1" xfId="0" applyNumberFormat="1" applyFont="1" applyBorder="1"/>
    <xf numFmtId="0" fontId="7" fillId="0" borderId="3" xfId="0" applyFont="1" applyBorder="1"/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15" xfId="0" applyFont="1" applyBorder="1"/>
    <xf numFmtId="0" fontId="7" fillId="0" borderId="1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87" fontId="7" fillId="0" borderId="1" xfId="1" applyNumberFormat="1" applyFont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/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87" fontId="7" fillId="0" borderId="5" xfId="0" applyNumberFormat="1" applyFont="1" applyBorder="1"/>
    <xf numFmtId="187" fontId="7" fillId="0" borderId="14" xfId="0" applyNumberFormat="1" applyFont="1" applyBorder="1"/>
    <xf numFmtId="187" fontId="7" fillId="0" borderId="1" xfId="0" applyNumberFormat="1" applyFont="1" applyBorder="1" applyAlignment="1">
      <alignment horizontal="center"/>
    </xf>
    <xf numFmtId="187" fontId="7" fillId="0" borderId="3" xfId="1" applyNumberFormat="1" applyFont="1" applyBorder="1"/>
    <xf numFmtId="187" fontId="7" fillId="0" borderId="14" xfId="0" applyNumberFormat="1" applyFont="1" applyBorder="1" applyAlignment="1">
      <alignment horizontal="center"/>
    </xf>
    <xf numFmtId="3" fontId="7" fillId="0" borderId="1" xfId="0" applyNumberFormat="1" applyFont="1" applyBorder="1"/>
    <xf numFmtId="3" fontId="7" fillId="0" borderId="1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7" xfId="0" applyFont="1" applyBorder="1" applyAlignment="1">
      <alignment horizontal="center"/>
    </xf>
    <xf numFmtId="0" fontId="7" fillId="0" borderId="12" xfId="0" applyFont="1" applyBorder="1"/>
    <xf numFmtId="0" fontId="7" fillId="0" borderId="4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0" fontId="9" fillId="0" borderId="14" xfId="0" applyFont="1" applyBorder="1"/>
    <xf numFmtId="0" fontId="9" fillId="0" borderId="14" xfId="0" applyFont="1" applyBorder="1" applyAlignment="1">
      <alignment horizontal="center"/>
    </xf>
    <xf numFmtId="187" fontId="9" fillId="0" borderId="14" xfId="0" applyNumberFormat="1" applyFont="1" applyBorder="1"/>
    <xf numFmtId="187" fontId="9" fillId="0" borderId="14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/>
    <xf numFmtId="0" fontId="9" fillId="0" borderId="1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10" fillId="0" borderId="5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187" fontId="9" fillId="0" borderId="14" xfId="1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87" fontId="7" fillId="0" borderId="0" xfId="1" applyNumberFormat="1" applyFont="1"/>
    <xf numFmtId="187" fontId="7" fillId="0" borderId="0" xfId="0" applyNumberFormat="1" applyFont="1"/>
    <xf numFmtId="187" fontId="7" fillId="0" borderId="0" xfId="1" applyNumberFormat="1" applyFont="1" applyBorder="1"/>
    <xf numFmtId="0" fontId="7" fillId="0" borderId="14" xfId="0" quotePrefix="1" applyFont="1" applyBorder="1" applyAlignment="1">
      <alignment horizontal="center"/>
    </xf>
    <xf numFmtId="187" fontId="7" fillId="0" borderId="3" xfId="0" applyNumberFormat="1" applyFont="1" applyBorder="1"/>
    <xf numFmtId="0" fontId="7" fillId="0" borderId="6" xfId="0" applyFont="1" applyBorder="1"/>
    <xf numFmtId="187" fontId="7" fillId="0" borderId="5" xfId="1" applyNumberFormat="1" applyFont="1" applyBorder="1"/>
    <xf numFmtId="187" fontId="7" fillId="0" borderId="13" xfId="0" applyNumberFormat="1" applyFont="1" applyBorder="1"/>
    <xf numFmtId="187" fontId="7" fillId="0" borderId="15" xfId="1" applyNumberFormat="1" applyFont="1" applyBorder="1"/>
    <xf numFmtId="0" fontId="7" fillId="0" borderId="0" xfId="0" applyFont="1" applyAlignment="1">
      <alignment horizontal="center"/>
    </xf>
    <xf numFmtId="3" fontId="7" fillId="0" borderId="14" xfId="0" applyNumberFormat="1" applyFont="1" applyBorder="1"/>
    <xf numFmtId="3" fontId="8" fillId="0" borderId="14" xfId="0" applyNumberFormat="1" applyFont="1" applyBorder="1" applyAlignment="1">
      <alignment horizontal="center"/>
    </xf>
    <xf numFmtId="187" fontId="7" fillId="0" borderId="6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opLeftCell="A43" zoomScaleNormal="100" workbookViewId="0">
      <selection activeCell="E64" sqref="E64:E66"/>
    </sheetView>
  </sheetViews>
  <sheetFormatPr defaultRowHeight="15.75" x14ac:dyDescent="0.25"/>
  <cols>
    <col min="1" max="1" width="3.5" style="10" customWidth="1"/>
    <col min="2" max="2" width="18.5" style="10" customWidth="1"/>
    <col min="3" max="3" width="16.875" style="10" customWidth="1"/>
    <col min="4" max="4" width="10.125" style="10" customWidth="1"/>
    <col min="5" max="5" width="16.375" style="10" customWidth="1"/>
    <col min="6" max="6" width="4.75" style="10" customWidth="1"/>
    <col min="7" max="7" width="10.5" style="10" customWidth="1"/>
    <col min="8" max="8" width="15.25" style="10" customWidth="1"/>
    <col min="9" max="9" width="4.625" style="10" customWidth="1"/>
    <col min="10" max="10" width="7.875" style="10" customWidth="1"/>
    <col min="11" max="11" width="7.375" style="10" customWidth="1"/>
    <col min="12" max="12" width="8.875" style="10" customWidth="1"/>
    <col min="13" max="13" width="8.625" style="10" customWidth="1"/>
    <col min="14" max="16384" width="9" style="10"/>
  </cols>
  <sheetData>
    <row r="1" spans="1:13" s="1" customFormat="1" x14ac:dyDescent="0.25">
      <c r="A1" s="1" t="s">
        <v>125</v>
      </c>
    </row>
    <row r="2" spans="1:13" s="1" customFormat="1" ht="28.5" customHeight="1" x14ac:dyDescent="0.25"/>
    <row r="3" spans="1:13" s="3" customFormat="1" x14ac:dyDescent="0.25">
      <c r="A3" s="2" t="s">
        <v>0</v>
      </c>
      <c r="B3" s="2" t="s">
        <v>1</v>
      </c>
      <c r="C3" s="2" t="s">
        <v>2</v>
      </c>
      <c r="D3" s="127" t="s">
        <v>3</v>
      </c>
      <c r="E3" s="128"/>
      <c r="F3" s="129"/>
      <c r="G3" s="127" t="s">
        <v>7</v>
      </c>
      <c r="H3" s="128"/>
      <c r="I3" s="129"/>
      <c r="J3" s="127" t="s">
        <v>8</v>
      </c>
      <c r="K3" s="128"/>
      <c r="L3" s="129"/>
      <c r="M3" s="2"/>
    </row>
    <row r="4" spans="1:13" s="3" customFormat="1" x14ac:dyDescent="0.25">
      <c r="A4" s="2"/>
      <c r="B4" s="2"/>
      <c r="C4" s="2"/>
      <c r="D4" s="2" t="s">
        <v>4</v>
      </c>
      <c r="E4" s="2" t="s">
        <v>5</v>
      </c>
      <c r="F4" s="2" t="s">
        <v>6</v>
      </c>
      <c r="G4" s="2" t="s">
        <v>4</v>
      </c>
      <c r="H4" s="2" t="s">
        <v>5</v>
      </c>
      <c r="I4" s="2" t="s">
        <v>6</v>
      </c>
      <c r="J4" s="2" t="s">
        <v>8</v>
      </c>
      <c r="K4" s="2" t="s">
        <v>17</v>
      </c>
      <c r="L4" s="2" t="s">
        <v>9</v>
      </c>
      <c r="M4" s="2" t="s">
        <v>11</v>
      </c>
    </row>
    <row r="5" spans="1:13" s="3" customForma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 t="s">
        <v>5</v>
      </c>
      <c r="L5" s="29" t="s">
        <v>10</v>
      </c>
      <c r="M5" s="5"/>
    </row>
    <row r="6" spans="1:13" x14ac:dyDescent="0.25">
      <c r="A6" s="6">
        <v>1</v>
      </c>
      <c r="B6" s="7" t="s">
        <v>15</v>
      </c>
      <c r="C6" s="6" t="s">
        <v>107</v>
      </c>
      <c r="D6" s="6" t="s">
        <v>14</v>
      </c>
      <c r="E6" s="6" t="s">
        <v>12</v>
      </c>
      <c r="F6" s="6">
        <v>8</v>
      </c>
      <c r="G6" s="6" t="s">
        <v>14</v>
      </c>
      <c r="H6" s="6" t="s">
        <v>12</v>
      </c>
      <c r="I6" s="6">
        <v>8</v>
      </c>
      <c r="J6" s="8">
        <f>26660*12</f>
        <v>319920</v>
      </c>
      <c r="K6" s="8">
        <f>5600*12</f>
        <v>67200</v>
      </c>
      <c r="L6" s="8">
        <f>5600*12</f>
        <v>67200</v>
      </c>
      <c r="M6" s="9">
        <f>SUM(J6:L6)</f>
        <v>454320</v>
      </c>
    </row>
    <row r="7" spans="1:13" x14ac:dyDescent="0.25">
      <c r="A7" s="11"/>
      <c r="B7" s="11" t="s">
        <v>16</v>
      </c>
      <c r="C7" s="12"/>
      <c r="D7" s="11"/>
      <c r="E7" s="12" t="s">
        <v>13</v>
      </c>
      <c r="F7" s="11"/>
      <c r="G7" s="12"/>
      <c r="H7" s="12" t="s">
        <v>13</v>
      </c>
      <c r="I7" s="11"/>
      <c r="J7" s="11"/>
      <c r="K7" s="11"/>
      <c r="L7" s="11"/>
      <c r="M7" s="11"/>
    </row>
    <row r="8" spans="1:13" x14ac:dyDescent="0.25">
      <c r="A8" s="12">
        <v>2</v>
      </c>
      <c r="B8" s="11" t="s">
        <v>18</v>
      </c>
      <c r="C8" s="12" t="s">
        <v>108</v>
      </c>
      <c r="D8" s="11" t="s">
        <v>19</v>
      </c>
      <c r="E8" s="12" t="s">
        <v>20</v>
      </c>
      <c r="F8" s="12">
        <v>7</v>
      </c>
      <c r="G8" s="12" t="s">
        <v>19</v>
      </c>
      <c r="H8" s="12" t="s">
        <v>20</v>
      </c>
      <c r="I8" s="12">
        <v>7</v>
      </c>
      <c r="J8" s="13">
        <f>28030*12</f>
        <v>336360</v>
      </c>
      <c r="K8" s="13">
        <f>3500*12</f>
        <v>42000</v>
      </c>
      <c r="L8" s="14">
        <v>0</v>
      </c>
      <c r="M8" s="13">
        <f>SUM(J8:L8)</f>
        <v>378360</v>
      </c>
    </row>
    <row r="9" spans="1:13" x14ac:dyDescent="0.25">
      <c r="A9" s="11"/>
      <c r="B9" s="11"/>
      <c r="C9" s="12"/>
      <c r="D9" s="11"/>
      <c r="E9" s="12" t="s">
        <v>21</v>
      </c>
      <c r="F9" s="11"/>
      <c r="G9" s="12"/>
      <c r="H9" s="12" t="s">
        <v>21</v>
      </c>
      <c r="I9" s="11"/>
      <c r="J9" s="11"/>
      <c r="K9" s="11"/>
      <c r="L9" s="12"/>
      <c r="M9" s="11"/>
    </row>
    <row r="10" spans="1:13" x14ac:dyDescent="0.25">
      <c r="A10" s="15" t="s">
        <v>22</v>
      </c>
      <c r="B10" s="11"/>
      <c r="C10" s="12"/>
      <c r="D10" s="11"/>
      <c r="E10" s="12"/>
      <c r="F10" s="11"/>
      <c r="G10" s="12"/>
      <c r="H10" s="12"/>
      <c r="I10" s="11"/>
      <c r="J10" s="11"/>
      <c r="K10" s="11"/>
      <c r="L10" s="12"/>
      <c r="M10" s="11"/>
    </row>
    <row r="11" spans="1:13" x14ac:dyDescent="0.25">
      <c r="A11" s="12">
        <v>3</v>
      </c>
      <c r="B11" s="11" t="s">
        <v>23</v>
      </c>
      <c r="C11" s="12" t="s">
        <v>109</v>
      </c>
      <c r="D11" s="11" t="s">
        <v>24</v>
      </c>
      <c r="E11" s="12" t="s">
        <v>25</v>
      </c>
      <c r="F11" s="12">
        <v>6</v>
      </c>
      <c r="G11" s="12" t="s">
        <v>24</v>
      </c>
      <c r="H11" s="12" t="s">
        <v>25</v>
      </c>
      <c r="I11" s="12">
        <v>6</v>
      </c>
      <c r="J11" s="13">
        <f>20780*12</f>
        <v>249360</v>
      </c>
      <c r="K11" s="13">
        <f>3500*12</f>
        <v>42000</v>
      </c>
      <c r="L11" s="14">
        <v>0</v>
      </c>
      <c r="M11" s="13">
        <f>SUM(J11:L11)</f>
        <v>291360</v>
      </c>
    </row>
    <row r="12" spans="1:13" x14ac:dyDescent="0.25">
      <c r="A12" s="11"/>
      <c r="B12" s="11"/>
      <c r="C12" s="12"/>
      <c r="D12" s="11"/>
      <c r="E12" s="12" t="s">
        <v>26</v>
      </c>
      <c r="F12" s="11"/>
      <c r="G12" s="12"/>
      <c r="H12" s="12" t="s">
        <v>26</v>
      </c>
      <c r="I12" s="11"/>
      <c r="J12" s="11"/>
      <c r="K12" s="11"/>
      <c r="L12" s="12"/>
      <c r="M12" s="11"/>
    </row>
    <row r="13" spans="1:13" x14ac:dyDescent="0.25">
      <c r="A13" s="12">
        <v>4</v>
      </c>
      <c r="B13" s="11" t="s">
        <v>27</v>
      </c>
      <c r="C13" s="12" t="s">
        <v>107</v>
      </c>
      <c r="D13" s="11" t="s">
        <v>28</v>
      </c>
      <c r="E13" s="12" t="s">
        <v>29</v>
      </c>
      <c r="F13" s="12">
        <v>6</v>
      </c>
      <c r="G13" s="12" t="s">
        <v>28</v>
      </c>
      <c r="H13" s="12" t="s">
        <v>29</v>
      </c>
      <c r="I13" s="12">
        <v>6</v>
      </c>
      <c r="J13" s="13">
        <f>20360*12</f>
        <v>244320</v>
      </c>
      <c r="K13" s="13">
        <v>0</v>
      </c>
      <c r="L13" s="14">
        <v>0</v>
      </c>
      <c r="M13" s="13">
        <f t="shared" ref="M13:M18" si="0">SUM(J13:L13)</f>
        <v>244320</v>
      </c>
    </row>
    <row r="14" spans="1:13" x14ac:dyDescent="0.25">
      <c r="A14" s="12">
        <v>5</v>
      </c>
      <c r="B14" s="11" t="s">
        <v>32</v>
      </c>
      <c r="C14" s="12" t="s">
        <v>120</v>
      </c>
      <c r="D14" s="11" t="s">
        <v>33</v>
      </c>
      <c r="E14" s="12" t="s">
        <v>34</v>
      </c>
      <c r="F14" s="12">
        <v>4</v>
      </c>
      <c r="G14" s="12" t="s">
        <v>33</v>
      </c>
      <c r="H14" s="12" t="s">
        <v>34</v>
      </c>
      <c r="I14" s="12">
        <v>4</v>
      </c>
      <c r="J14" s="13">
        <f>15060*12</f>
        <v>180720</v>
      </c>
      <c r="K14" s="13">
        <v>0</v>
      </c>
      <c r="L14" s="14">
        <v>0</v>
      </c>
      <c r="M14" s="13">
        <f t="shared" si="0"/>
        <v>180720</v>
      </c>
    </row>
    <row r="15" spans="1:13" x14ac:dyDescent="0.25">
      <c r="A15" s="12">
        <v>6</v>
      </c>
      <c r="B15" s="11" t="s">
        <v>37</v>
      </c>
      <c r="C15" s="12" t="s">
        <v>110</v>
      </c>
      <c r="D15" s="12" t="s">
        <v>35</v>
      </c>
      <c r="E15" s="12" t="s">
        <v>36</v>
      </c>
      <c r="F15" s="12">
        <v>5</v>
      </c>
      <c r="G15" s="12" t="s">
        <v>35</v>
      </c>
      <c r="H15" s="12" t="s">
        <v>36</v>
      </c>
      <c r="I15" s="12">
        <v>5</v>
      </c>
      <c r="J15" s="13">
        <f>17890*12</f>
        <v>214680</v>
      </c>
      <c r="K15" s="13">
        <v>0</v>
      </c>
      <c r="L15" s="14">
        <v>0</v>
      </c>
      <c r="M15" s="13">
        <f t="shared" si="0"/>
        <v>214680</v>
      </c>
    </row>
    <row r="16" spans="1:13" x14ac:dyDescent="0.25">
      <c r="A16" s="12">
        <v>7</v>
      </c>
      <c r="B16" s="25" t="s">
        <v>131</v>
      </c>
      <c r="C16" s="12" t="s">
        <v>112</v>
      </c>
      <c r="D16" s="11" t="s">
        <v>39</v>
      </c>
      <c r="E16" s="12" t="s">
        <v>40</v>
      </c>
      <c r="F16" s="12">
        <v>4</v>
      </c>
      <c r="G16" s="12" t="s">
        <v>39</v>
      </c>
      <c r="H16" s="12" t="s">
        <v>40</v>
      </c>
      <c r="I16" s="12">
        <v>4</v>
      </c>
      <c r="J16" s="16">
        <v>214680</v>
      </c>
      <c r="K16" s="13">
        <v>0</v>
      </c>
      <c r="L16" s="14">
        <v>0</v>
      </c>
      <c r="M16" s="13">
        <f t="shared" si="0"/>
        <v>214680</v>
      </c>
    </row>
    <row r="17" spans="1:13" x14ac:dyDescent="0.25">
      <c r="A17" s="12">
        <v>8</v>
      </c>
      <c r="B17" s="11" t="s">
        <v>124</v>
      </c>
      <c r="C17" s="12" t="s">
        <v>111</v>
      </c>
      <c r="D17" s="11" t="s">
        <v>42</v>
      </c>
      <c r="E17" s="12" t="s">
        <v>41</v>
      </c>
      <c r="F17" s="12">
        <v>5</v>
      </c>
      <c r="G17" s="12" t="s">
        <v>42</v>
      </c>
      <c r="H17" s="12" t="s">
        <v>41</v>
      </c>
      <c r="I17" s="12">
        <v>5</v>
      </c>
      <c r="J17" s="13">
        <f>17550*12</f>
        <v>210600</v>
      </c>
      <c r="K17" s="13">
        <v>0</v>
      </c>
      <c r="L17" s="14">
        <v>0</v>
      </c>
      <c r="M17" s="13">
        <f t="shared" si="0"/>
        <v>210600</v>
      </c>
    </row>
    <row r="18" spans="1:13" x14ac:dyDescent="0.25">
      <c r="A18" s="12">
        <v>9</v>
      </c>
      <c r="B18" s="11" t="s">
        <v>132</v>
      </c>
      <c r="C18" s="12" t="s">
        <v>112</v>
      </c>
      <c r="D18" s="11" t="s">
        <v>43</v>
      </c>
      <c r="E18" s="12" t="s">
        <v>44</v>
      </c>
      <c r="F18" s="12">
        <v>5</v>
      </c>
      <c r="G18" s="12" t="s">
        <v>43</v>
      </c>
      <c r="H18" s="12" t="s">
        <v>44</v>
      </c>
      <c r="I18" s="12">
        <v>5</v>
      </c>
      <c r="J18" s="13">
        <f>14030*12</f>
        <v>168360</v>
      </c>
      <c r="K18" s="13">
        <v>0</v>
      </c>
      <c r="L18" s="14">
        <v>0</v>
      </c>
      <c r="M18" s="13">
        <f t="shared" si="0"/>
        <v>168360</v>
      </c>
    </row>
    <row r="19" spans="1:13" x14ac:dyDescent="0.25">
      <c r="A19" s="11"/>
      <c r="B19" s="15" t="s">
        <v>45</v>
      </c>
      <c r="C19" s="12"/>
      <c r="D19" s="11"/>
      <c r="E19" s="12"/>
      <c r="F19" s="11"/>
      <c r="G19" s="12"/>
      <c r="H19" s="12"/>
      <c r="I19" s="11"/>
      <c r="J19" s="11"/>
      <c r="K19" s="11"/>
      <c r="L19" s="12"/>
      <c r="M19" s="11"/>
    </row>
    <row r="20" spans="1:13" x14ac:dyDescent="0.25">
      <c r="A20" s="12">
        <v>10</v>
      </c>
      <c r="B20" s="11" t="s">
        <v>50</v>
      </c>
      <c r="C20" s="12" t="s">
        <v>112</v>
      </c>
      <c r="D20" s="12" t="s">
        <v>123</v>
      </c>
      <c r="E20" s="12" t="s">
        <v>46</v>
      </c>
      <c r="F20" s="12" t="s">
        <v>123</v>
      </c>
      <c r="G20" s="12" t="s">
        <v>123</v>
      </c>
      <c r="H20" s="12" t="s">
        <v>46</v>
      </c>
      <c r="I20" s="12" t="s">
        <v>123</v>
      </c>
      <c r="J20" s="13">
        <f>15810*12</f>
        <v>189720</v>
      </c>
      <c r="K20" s="13">
        <v>0</v>
      </c>
      <c r="L20" s="14">
        <v>0</v>
      </c>
      <c r="M20" s="13">
        <f>SUM(J20:L20)</f>
        <v>189720</v>
      </c>
    </row>
    <row r="21" spans="1:13" x14ac:dyDescent="0.25">
      <c r="A21" s="12">
        <v>11</v>
      </c>
      <c r="B21" s="11" t="s">
        <v>129</v>
      </c>
      <c r="C21" s="12" t="s">
        <v>112</v>
      </c>
      <c r="D21" s="12" t="s">
        <v>123</v>
      </c>
      <c r="E21" s="12" t="s">
        <v>130</v>
      </c>
      <c r="F21" s="12" t="s">
        <v>123</v>
      </c>
      <c r="G21" s="12" t="s">
        <v>123</v>
      </c>
      <c r="H21" s="12" t="s">
        <v>130</v>
      </c>
      <c r="I21" s="12" t="s">
        <v>123</v>
      </c>
      <c r="J21" s="13">
        <v>138000</v>
      </c>
      <c r="K21" s="14">
        <v>0</v>
      </c>
      <c r="L21" s="14">
        <v>0</v>
      </c>
      <c r="M21" s="27">
        <f>J21</f>
        <v>138000</v>
      </c>
    </row>
    <row r="22" spans="1:13" x14ac:dyDescent="0.25">
      <c r="A22" s="12">
        <v>12</v>
      </c>
      <c r="B22" s="11" t="s">
        <v>51</v>
      </c>
      <c r="C22" s="12" t="s">
        <v>116</v>
      </c>
      <c r="D22" s="12" t="s">
        <v>123</v>
      </c>
      <c r="E22" s="12" t="s">
        <v>47</v>
      </c>
      <c r="F22" s="12" t="s">
        <v>123</v>
      </c>
      <c r="G22" s="12" t="s">
        <v>123</v>
      </c>
      <c r="H22" s="12" t="s">
        <v>47</v>
      </c>
      <c r="I22" s="12" t="s">
        <v>123</v>
      </c>
      <c r="J22" s="13">
        <f>9400*12</f>
        <v>112800</v>
      </c>
      <c r="K22" s="13">
        <v>0</v>
      </c>
      <c r="L22" s="14">
        <v>0</v>
      </c>
      <c r="M22" s="13">
        <f>SUM(J22:L22)</f>
        <v>112800</v>
      </c>
    </row>
    <row r="23" spans="1:13" x14ac:dyDescent="0.25">
      <c r="A23" s="12">
        <v>13</v>
      </c>
      <c r="B23" s="11" t="s">
        <v>52</v>
      </c>
      <c r="C23" s="12" t="s">
        <v>113</v>
      </c>
      <c r="D23" s="12" t="s">
        <v>123</v>
      </c>
      <c r="E23" s="12" t="s">
        <v>48</v>
      </c>
      <c r="F23" s="12" t="s">
        <v>123</v>
      </c>
      <c r="G23" s="12" t="s">
        <v>123</v>
      </c>
      <c r="H23" s="12" t="s">
        <v>48</v>
      </c>
      <c r="I23" s="12" t="s">
        <v>123</v>
      </c>
      <c r="J23" s="13">
        <f>9550*12</f>
        <v>114600</v>
      </c>
      <c r="K23" s="13">
        <v>0</v>
      </c>
      <c r="L23" s="14">
        <v>0</v>
      </c>
      <c r="M23" s="13">
        <f>SUM(J23:L23)</f>
        <v>114600</v>
      </c>
    </row>
    <row r="24" spans="1:13" x14ac:dyDescent="0.25">
      <c r="A24" s="12">
        <v>14</v>
      </c>
      <c r="B24" s="25" t="s">
        <v>145</v>
      </c>
      <c r="C24" s="12" t="s">
        <v>146</v>
      </c>
      <c r="D24" s="12" t="s">
        <v>123</v>
      </c>
      <c r="E24" s="12" t="s">
        <v>49</v>
      </c>
      <c r="F24" s="12" t="s">
        <v>123</v>
      </c>
      <c r="G24" s="12" t="s">
        <v>123</v>
      </c>
      <c r="H24" s="12" t="s">
        <v>49</v>
      </c>
      <c r="I24" s="12" t="s">
        <v>123</v>
      </c>
      <c r="J24" s="13">
        <f>9400*12</f>
        <v>112800</v>
      </c>
      <c r="K24" s="13">
        <v>0</v>
      </c>
      <c r="L24" s="14">
        <v>0</v>
      </c>
      <c r="M24" s="13">
        <f>SUM(J24:L24)</f>
        <v>112800</v>
      </c>
    </row>
    <row r="25" spans="1:13" x14ac:dyDescent="0.25">
      <c r="A25" s="11"/>
      <c r="B25" s="15" t="s">
        <v>53</v>
      </c>
      <c r="C25" s="12"/>
      <c r="D25" s="11"/>
      <c r="E25" s="12"/>
      <c r="F25" s="12"/>
      <c r="G25" s="12"/>
      <c r="H25" s="12"/>
      <c r="I25" s="12"/>
      <c r="J25" s="11"/>
      <c r="K25" s="11"/>
      <c r="L25" s="12"/>
      <c r="M25" s="11"/>
    </row>
    <row r="26" spans="1:13" x14ac:dyDescent="0.25">
      <c r="A26" s="12">
        <v>15</v>
      </c>
      <c r="B26" s="11" t="s">
        <v>55</v>
      </c>
      <c r="C26" s="12" t="s">
        <v>117</v>
      </c>
      <c r="D26" s="12" t="s">
        <v>123</v>
      </c>
      <c r="E26" s="12" t="s">
        <v>58</v>
      </c>
      <c r="F26" s="12" t="s">
        <v>123</v>
      </c>
      <c r="G26" s="12" t="s">
        <v>123</v>
      </c>
      <c r="H26" s="12" t="s">
        <v>58</v>
      </c>
      <c r="I26" s="12" t="s">
        <v>123</v>
      </c>
      <c r="J26" s="13">
        <f>9000*12</f>
        <v>108000</v>
      </c>
      <c r="K26" s="13">
        <v>0</v>
      </c>
      <c r="L26" s="14">
        <v>0</v>
      </c>
      <c r="M26" s="13">
        <f>SUM(J26:L26)</f>
        <v>108000</v>
      </c>
    </row>
    <row r="27" spans="1:13" x14ac:dyDescent="0.25">
      <c r="A27" s="12">
        <v>16</v>
      </c>
      <c r="B27" s="11" t="s">
        <v>56</v>
      </c>
      <c r="C27" s="12" t="s">
        <v>118</v>
      </c>
      <c r="D27" s="12" t="s">
        <v>123</v>
      </c>
      <c r="E27" s="12" t="s">
        <v>57</v>
      </c>
      <c r="F27" s="12" t="s">
        <v>123</v>
      </c>
      <c r="G27" s="12" t="s">
        <v>123</v>
      </c>
      <c r="H27" s="12" t="s">
        <v>57</v>
      </c>
      <c r="I27" s="12" t="s">
        <v>123</v>
      </c>
      <c r="J27" s="13">
        <f>9000*12</f>
        <v>108000</v>
      </c>
      <c r="K27" s="13">
        <v>0</v>
      </c>
      <c r="L27" s="14">
        <v>0</v>
      </c>
      <c r="M27" s="13">
        <f>SUM(J27:L27)</f>
        <v>108000</v>
      </c>
    </row>
    <row r="28" spans="1:13" x14ac:dyDescent="0.25">
      <c r="A28" s="12">
        <v>17</v>
      </c>
      <c r="B28" s="11" t="s">
        <v>136</v>
      </c>
      <c r="C28" s="12" t="s">
        <v>121</v>
      </c>
      <c r="D28" s="12" t="s">
        <v>123</v>
      </c>
      <c r="E28" s="12" t="s">
        <v>57</v>
      </c>
      <c r="F28" s="12" t="s">
        <v>123</v>
      </c>
      <c r="G28" s="12" t="s">
        <v>123</v>
      </c>
      <c r="H28" s="12" t="s">
        <v>57</v>
      </c>
      <c r="I28" s="12" t="s">
        <v>123</v>
      </c>
      <c r="J28" s="13">
        <f>9000*12</f>
        <v>108000</v>
      </c>
      <c r="K28" s="13">
        <v>0</v>
      </c>
      <c r="L28" s="14">
        <v>0</v>
      </c>
      <c r="M28" s="13">
        <f>SUM(J28:L28)</f>
        <v>108000</v>
      </c>
    </row>
    <row r="29" spans="1:13" ht="22.5" customHeight="1" x14ac:dyDescent="0.25">
      <c r="A29" s="17">
        <v>18</v>
      </c>
      <c r="B29" s="18" t="s">
        <v>54</v>
      </c>
      <c r="C29" s="17" t="s">
        <v>117</v>
      </c>
      <c r="D29" s="17" t="s">
        <v>123</v>
      </c>
      <c r="E29" s="17" t="s">
        <v>59</v>
      </c>
      <c r="F29" s="17" t="s">
        <v>123</v>
      </c>
      <c r="G29" s="17" t="s">
        <v>123</v>
      </c>
      <c r="H29" s="17" t="s">
        <v>59</v>
      </c>
      <c r="I29" s="17" t="s">
        <v>123</v>
      </c>
      <c r="J29" s="19">
        <f>9000*12</f>
        <v>108000</v>
      </c>
      <c r="K29" s="19">
        <v>0</v>
      </c>
      <c r="L29" s="28">
        <v>0</v>
      </c>
      <c r="M29" s="19">
        <f>SUM(J29:L29)</f>
        <v>108000</v>
      </c>
    </row>
    <row r="30" spans="1:13" s="3" customFormat="1" x14ac:dyDescent="0.25">
      <c r="A30" s="2" t="s">
        <v>0</v>
      </c>
      <c r="B30" s="36" t="s">
        <v>1</v>
      </c>
      <c r="C30" s="2" t="s">
        <v>2</v>
      </c>
      <c r="D30" s="124" t="s">
        <v>3</v>
      </c>
      <c r="E30" s="125"/>
      <c r="F30" s="126"/>
      <c r="G30" s="124" t="s">
        <v>7</v>
      </c>
      <c r="H30" s="125"/>
      <c r="I30" s="126"/>
      <c r="J30" s="124" t="s">
        <v>8</v>
      </c>
      <c r="K30" s="125"/>
      <c r="L30" s="125"/>
      <c r="M30" s="2"/>
    </row>
    <row r="31" spans="1:13" s="3" customFormat="1" x14ac:dyDescent="0.25">
      <c r="A31" s="4"/>
      <c r="B31" s="41"/>
      <c r="C31" s="4"/>
      <c r="D31" s="2" t="s">
        <v>4</v>
      </c>
      <c r="E31" s="2" t="s">
        <v>5</v>
      </c>
      <c r="F31" s="2" t="s">
        <v>6</v>
      </c>
      <c r="G31" s="2" t="s">
        <v>4</v>
      </c>
      <c r="H31" s="2" t="s">
        <v>5</v>
      </c>
      <c r="I31" s="2" t="s">
        <v>6</v>
      </c>
      <c r="J31" s="2" t="s">
        <v>8</v>
      </c>
      <c r="K31" s="2" t="s">
        <v>17</v>
      </c>
      <c r="L31" s="2" t="s">
        <v>9</v>
      </c>
      <c r="M31" s="4" t="s">
        <v>11</v>
      </c>
    </row>
    <row r="32" spans="1:13" s="3" customFormat="1" x14ac:dyDescent="0.25">
      <c r="A32" s="5"/>
      <c r="B32" s="39"/>
      <c r="C32" s="5"/>
      <c r="D32" s="5"/>
      <c r="E32" s="5"/>
      <c r="F32" s="5"/>
      <c r="G32" s="5"/>
      <c r="H32" s="5"/>
      <c r="I32" s="5"/>
      <c r="J32" s="5"/>
      <c r="K32" s="5" t="s">
        <v>5</v>
      </c>
      <c r="L32" s="29" t="s">
        <v>10</v>
      </c>
      <c r="M32" s="5"/>
    </row>
    <row r="33" spans="1:13" x14ac:dyDescent="0.25">
      <c r="A33" s="20" t="s">
        <v>60</v>
      </c>
      <c r="B33" s="38"/>
      <c r="C33" s="6"/>
      <c r="D33" s="7"/>
      <c r="E33" s="6"/>
      <c r="F33" s="7"/>
      <c r="G33" s="6"/>
      <c r="H33" s="6"/>
      <c r="I33" s="7"/>
      <c r="J33" s="7"/>
      <c r="K33" s="7"/>
      <c r="L33" s="7"/>
      <c r="M33" s="7"/>
    </row>
    <row r="34" spans="1:13" x14ac:dyDescent="0.25">
      <c r="A34" s="12">
        <v>19</v>
      </c>
      <c r="B34" s="30" t="s">
        <v>64</v>
      </c>
      <c r="C34" s="12" t="s">
        <v>113</v>
      </c>
      <c r="D34" s="12" t="s">
        <v>61</v>
      </c>
      <c r="E34" s="12" t="s">
        <v>62</v>
      </c>
      <c r="F34" s="12">
        <v>7</v>
      </c>
      <c r="G34" s="12" t="s">
        <v>61</v>
      </c>
      <c r="H34" s="12" t="s">
        <v>62</v>
      </c>
      <c r="I34" s="12">
        <v>7</v>
      </c>
      <c r="J34" s="13">
        <f>22620*12</f>
        <v>271440</v>
      </c>
      <c r="K34" s="13">
        <f>3500*12</f>
        <v>42000</v>
      </c>
      <c r="L34" s="13">
        <v>0</v>
      </c>
      <c r="M34" s="13">
        <f>SUM(J34:L34)</f>
        <v>313440</v>
      </c>
    </row>
    <row r="35" spans="1:13" x14ac:dyDescent="0.25">
      <c r="A35" s="11"/>
      <c r="B35" s="30"/>
      <c r="C35" s="12"/>
      <c r="D35" s="12"/>
      <c r="E35" s="12" t="s">
        <v>63</v>
      </c>
      <c r="F35" s="12"/>
      <c r="G35" s="12"/>
      <c r="H35" s="12" t="s">
        <v>63</v>
      </c>
      <c r="I35" s="12"/>
      <c r="J35" s="11"/>
      <c r="K35" s="11"/>
      <c r="L35" s="11"/>
      <c r="M35" s="11"/>
    </row>
    <row r="36" spans="1:13" x14ac:dyDescent="0.25">
      <c r="A36" s="12">
        <v>20</v>
      </c>
      <c r="B36" s="32" t="s">
        <v>38</v>
      </c>
      <c r="C36" s="12" t="s">
        <v>123</v>
      </c>
      <c r="D36" s="12" t="s">
        <v>65</v>
      </c>
      <c r="E36" s="12" t="s">
        <v>66</v>
      </c>
      <c r="F36" s="22" t="s">
        <v>144</v>
      </c>
      <c r="G36" s="12" t="s">
        <v>65</v>
      </c>
      <c r="H36" s="12" t="s">
        <v>66</v>
      </c>
      <c r="I36" s="22" t="s">
        <v>144</v>
      </c>
      <c r="J36" s="14" t="s">
        <v>123</v>
      </c>
      <c r="K36" s="13">
        <v>0</v>
      </c>
      <c r="L36" s="13">
        <v>0</v>
      </c>
      <c r="M36" s="13">
        <f>SUM(J36:L36)</f>
        <v>0</v>
      </c>
    </row>
    <row r="37" spans="1:13" x14ac:dyDescent="0.25">
      <c r="A37" s="12">
        <v>21</v>
      </c>
      <c r="B37" s="32" t="s">
        <v>38</v>
      </c>
      <c r="C37" s="12" t="s">
        <v>123</v>
      </c>
      <c r="D37" s="12" t="s">
        <v>122</v>
      </c>
      <c r="E37" s="12" t="s">
        <v>67</v>
      </c>
      <c r="F37" s="21" t="s">
        <v>68</v>
      </c>
      <c r="G37" s="12" t="s">
        <v>122</v>
      </c>
      <c r="H37" s="12" t="s">
        <v>67</v>
      </c>
      <c r="I37" s="21" t="s">
        <v>68</v>
      </c>
      <c r="J37" s="14" t="s">
        <v>123</v>
      </c>
      <c r="K37" s="13">
        <v>0</v>
      </c>
      <c r="L37" s="13">
        <v>0</v>
      </c>
      <c r="M37" s="13">
        <f>SUM(J37:L37)</f>
        <v>0</v>
      </c>
    </row>
    <row r="38" spans="1:13" x14ac:dyDescent="0.25">
      <c r="A38" s="12">
        <v>22</v>
      </c>
      <c r="B38" s="32" t="s">
        <v>38</v>
      </c>
      <c r="C38" s="12" t="s">
        <v>123</v>
      </c>
      <c r="D38" s="12" t="s">
        <v>139</v>
      </c>
      <c r="E38" s="12" t="s">
        <v>138</v>
      </c>
      <c r="F38" s="21" t="s">
        <v>68</v>
      </c>
      <c r="G38" s="12" t="s">
        <v>139</v>
      </c>
      <c r="H38" s="12" t="s">
        <v>138</v>
      </c>
      <c r="I38" s="21" t="s">
        <v>68</v>
      </c>
      <c r="J38" s="14" t="s">
        <v>123</v>
      </c>
      <c r="K38" s="13">
        <v>0</v>
      </c>
      <c r="L38" s="13">
        <v>0</v>
      </c>
      <c r="M38" s="13">
        <f>SUM(J38:L38)</f>
        <v>0</v>
      </c>
    </row>
    <row r="39" spans="1:13" x14ac:dyDescent="0.25">
      <c r="A39" s="32"/>
      <c r="B39" s="15" t="s">
        <v>45</v>
      </c>
      <c r="C39" s="12"/>
      <c r="D39" s="11"/>
      <c r="E39" s="12"/>
      <c r="F39" s="11"/>
      <c r="G39" s="12"/>
      <c r="H39" s="12"/>
      <c r="I39" s="11"/>
      <c r="J39" s="11"/>
      <c r="K39" s="11"/>
      <c r="L39" s="11"/>
      <c r="M39" s="11"/>
    </row>
    <row r="40" spans="1:13" x14ac:dyDescent="0.25">
      <c r="A40" s="32">
        <v>23</v>
      </c>
      <c r="B40" s="11" t="s">
        <v>140</v>
      </c>
      <c r="C40" s="12" t="s">
        <v>116</v>
      </c>
      <c r="D40" s="12" t="s">
        <v>123</v>
      </c>
      <c r="E40" s="12" t="s">
        <v>71</v>
      </c>
      <c r="F40" s="12" t="s">
        <v>123</v>
      </c>
      <c r="G40" s="12" t="s">
        <v>123</v>
      </c>
      <c r="H40" s="12" t="s">
        <v>71</v>
      </c>
      <c r="I40" s="12" t="s">
        <v>123</v>
      </c>
      <c r="J40" s="13">
        <f>11000*12</f>
        <v>132000</v>
      </c>
      <c r="K40" s="13">
        <v>0</v>
      </c>
      <c r="L40" s="13">
        <v>0</v>
      </c>
      <c r="M40" s="13">
        <f>SUM(J40:L40)</f>
        <v>132000</v>
      </c>
    </row>
    <row r="41" spans="1:13" x14ac:dyDescent="0.25">
      <c r="A41" s="32">
        <v>24</v>
      </c>
      <c r="B41" s="11" t="s">
        <v>69</v>
      </c>
      <c r="C41" s="12" t="s">
        <v>119</v>
      </c>
      <c r="D41" s="12" t="s">
        <v>123</v>
      </c>
      <c r="E41" s="12" t="s">
        <v>72</v>
      </c>
      <c r="F41" s="12" t="s">
        <v>123</v>
      </c>
      <c r="G41" s="12" t="s">
        <v>123</v>
      </c>
      <c r="H41" s="12" t="s">
        <v>72</v>
      </c>
      <c r="I41" s="12" t="s">
        <v>123</v>
      </c>
      <c r="J41" s="13">
        <f>11000*12</f>
        <v>132000</v>
      </c>
      <c r="K41" s="13">
        <v>0</v>
      </c>
      <c r="L41" s="13">
        <v>0</v>
      </c>
      <c r="M41" s="13">
        <f>SUM(J41:L41)</f>
        <v>132000</v>
      </c>
    </row>
    <row r="42" spans="1:13" x14ac:dyDescent="0.25">
      <c r="A42" s="32">
        <v>25</v>
      </c>
      <c r="B42" s="11" t="s">
        <v>70</v>
      </c>
      <c r="C42" s="12" t="s">
        <v>116</v>
      </c>
      <c r="D42" s="12" t="s">
        <v>123</v>
      </c>
      <c r="E42" s="12" t="s">
        <v>73</v>
      </c>
      <c r="F42" s="12" t="s">
        <v>123</v>
      </c>
      <c r="G42" s="12" t="s">
        <v>123</v>
      </c>
      <c r="H42" s="12" t="s">
        <v>73</v>
      </c>
      <c r="I42" s="12" t="s">
        <v>123</v>
      </c>
      <c r="J42" s="13">
        <f>9730*12</f>
        <v>116760</v>
      </c>
      <c r="K42" s="13">
        <v>0</v>
      </c>
      <c r="L42" s="13">
        <v>0</v>
      </c>
      <c r="M42" s="13">
        <f>SUM(J42:L42)</f>
        <v>116760</v>
      </c>
    </row>
    <row r="43" spans="1:13" ht="17.25" customHeight="1" x14ac:dyDescent="0.25">
      <c r="A43" s="37" t="s">
        <v>60</v>
      </c>
      <c r="B43" s="26"/>
      <c r="C43" s="12"/>
      <c r="D43" s="11"/>
      <c r="E43" s="12"/>
      <c r="F43" s="11"/>
      <c r="G43" s="12"/>
      <c r="H43" s="12"/>
      <c r="I43" s="11"/>
      <c r="J43" s="11"/>
      <c r="K43" s="11"/>
      <c r="L43" s="11"/>
      <c r="M43" s="11"/>
    </row>
    <row r="44" spans="1:13" x14ac:dyDescent="0.25">
      <c r="A44" s="12">
        <v>26</v>
      </c>
      <c r="B44" s="30" t="s">
        <v>74</v>
      </c>
      <c r="C44" s="12" t="s">
        <v>112</v>
      </c>
      <c r="D44" s="12" t="s">
        <v>75</v>
      </c>
      <c r="E44" s="12" t="s">
        <v>76</v>
      </c>
      <c r="F44" s="12">
        <v>7</v>
      </c>
      <c r="G44" s="12" t="s">
        <v>75</v>
      </c>
      <c r="H44" s="12" t="s">
        <v>76</v>
      </c>
      <c r="I44" s="12">
        <v>7</v>
      </c>
      <c r="J44" s="13">
        <f>22170*12</f>
        <v>266040</v>
      </c>
      <c r="K44" s="13">
        <f>3500*12</f>
        <v>42000</v>
      </c>
      <c r="L44" s="13">
        <v>0</v>
      </c>
      <c r="M44" s="13">
        <f>SUM(J44:L44)</f>
        <v>308040</v>
      </c>
    </row>
    <row r="45" spans="1:13" x14ac:dyDescent="0.25">
      <c r="A45" s="11"/>
      <c r="B45" s="30"/>
      <c r="C45" s="12"/>
      <c r="D45" s="12"/>
      <c r="E45" s="12" t="s">
        <v>77</v>
      </c>
      <c r="F45" s="12"/>
      <c r="G45" s="12"/>
      <c r="H45" s="12" t="s">
        <v>77</v>
      </c>
      <c r="I45" s="12"/>
      <c r="J45" s="11"/>
      <c r="K45" s="11"/>
      <c r="L45" s="11"/>
      <c r="M45" s="11"/>
    </row>
    <row r="46" spans="1:13" x14ac:dyDescent="0.25">
      <c r="A46" s="12">
        <v>27</v>
      </c>
      <c r="B46" s="32" t="s">
        <v>38</v>
      </c>
      <c r="C46" s="12" t="s">
        <v>123</v>
      </c>
      <c r="D46" s="12" t="s">
        <v>78</v>
      </c>
      <c r="E46" s="12" t="s">
        <v>79</v>
      </c>
      <c r="F46" s="22" t="s">
        <v>80</v>
      </c>
      <c r="G46" s="12" t="s">
        <v>78</v>
      </c>
      <c r="H46" s="12" t="s">
        <v>79</v>
      </c>
      <c r="I46" s="22" t="s">
        <v>80</v>
      </c>
      <c r="J46" s="23">
        <v>0</v>
      </c>
      <c r="K46" s="23">
        <v>0</v>
      </c>
      <c r="L46" s="23">
        <v>0</v>
      </c>
      <c r="M46" s="23">
        <f>SUM(J46:L46)</f>
        <v>0</v>
      </c>
    </row>
    <row r="47" spans="1:13" x14ac:dyDescent="0.25">
      <c r="A47" s="12">
        <v>28</v>
      </c>
      <c r="B47" s="32" t="s">
        <v>38</v>
      </c>
      <c r="C47" s="12" t="s">
        <v>123</v>
      </c>
      <c r="D47" s="12" t="s">
        <v>81</v>
      </c>
      <c r="E47" s="12" t="s">
        <v>82</v>
      </c>
      <c r="F47" s="21" t="s">
        <v>68</v>
      </c>
      <c r="G47" s="12"/>
      <c r="H47" s="12" t="s">
        <v>147</v>
      </c>
      <c r="I47" s="12"/>
      <c r="J47" s="13"/>
      <c r="K47" s="13"/>
      <c r="L47" s="13"/>
      <c r="M47" s="13"/>
    </row>
    <row r="48" spans="1:13" x14ac:dyDescent="0.25">
      <c r="A48" s="12"/>
      <c r="B48" s="37" t="s">
        <v>45</v>
      </c>
      <c r="C48" s="12"/>
      <c r="D48" s="11"/>
      <c r="E48" s="12"/>
      <c r="F48" s="11"/>
      <c r="G48" s="12"/>
      <c r="H48" s="12"/>
      <c r="I48" s="11"/>
      <c r="J48" s="11"/>
      <c r="K48" s="11"/>
      <c r="L48" s="11"/>
      <c r="M48" s="11"/>
    </row>
    <row r="49" spans="1:13" x14ac:dyDescent="0.25">
      <c r="A49" s="32">
        <v>29</v>
      </c>
      <c r="B49" s="11" t="s">
        <v>83</v>
      </c>
      <c r="C49" s="12" t="s">
        <v>116</v>
      </c>
      <c r="D49" s="12" t="s">
        <v>123</v>
      </c>
      <c r="E49" s="12" t="s">
        <v>84</v>
      </c>
      <c r="F49" s="12" t="s">
        <v>123</v>
      </c>
      <c r="G49" s="12" t="s">
        <v>123</v>
      </c>
      <c r="H49" s="12" t="s">
        <v>84</v>
      </c>
      <c r="I49" s="12" t="s">
        <v>123</v>
      </c>
      <c r="J49" s="13">
        <f>11000*12</f>
        <v>132000</v>
      </c>
      <c r="K49" s="13">
        <v>0</v>
      </c>
      <c r="L49" s="13">
        <v>0</v>
      </c>
      <c r="M49" s="13">
        <f>SUM(J49:L49)</f>
        <v>132000</v>
      </c>
    </row>
    <row r="50" spans="1:13" x14ac:dyDescent="0.25">
      <c r="A50" s="32">
        <v>30</v>
      </c>
      <c r="B50" s="11" t="s">
        <v>16</v>
      </c>
      <c r="C50" s="12" t="s">
        <v>16</v>
      </c>
      <c r="D50" s="12" t="s">
        <v>16</v>
      </c>
      <c r="E50" s="12" t="s">
        <v>16</v>
      </c>
      <c r="F50" s="12" t="s">
        <v>16</v>
      </c>
      <c r="G50" s="12" t="s">
        <v>123</v>
      </c>
      <c r="H50" s="12" t="s">
        <v>148</v>
      </c>
      <c r="I50" s="12" t="s">
        <v>149</v>
      </c>
      <c r="J50" s="23">
        <v>0</v>
      </c>
      <c r="K50" s="13">
        <v>0</v>
      </c>
      <c r="L50" s="13">
        <v>0</v>
      </c>
      <c r="M50" s="13">
        <f>SUM(J50:L50)</f>
        <v>0</v>
      </c>
    </row>
    <row r="51" spans="1:13" ht="20.25" customHeight="1" x14ac:dyDescent="0.25">
      <c r="A51" s="15" t="s">
        <v>85</v>
      </c>
      <c r="B51" s="30"/>
      <c r="C51" s="12"/>
      <c r="D51" s="11"/>
      <c r="E51" s="12"/>
      <c r="F51" s="11"/>
      <c r="G51" s="12"/>
      <c r="H51" s="12"/>
      <c r="I51" s="11"/>
      <c r="J51" s="11"/>
      <c r="K51" s="11"/>
      <c r="L51" s="11"/>
      <c r="M51" s="11"/>
    </row>
    <row r="52" spans="1:13" x14ac:dyDescent="0.25">
      <c r="A52" s="12">
        <v>31</v>
      </c>
      <c r="B52" s="30" t="s">
        <v>86</v>
      </c>
      <c r="C52" s="12" t="s">
        <v>110</v>
      </c>
      <c r="D52" s="12" t="s">
        <v>87</v>
      </c>
      <c r="E52" s="12" t="s">
        <v>88</v>
      </c>
      <c r="F52" s="12">
        <v>6</v>
      </c>
      <c r="G52" s="12" t="s">
        <v>87</v>
      </c>
      <c r="H52" s="12" t="s">
        <v>88</v>
      </c>
      <c r="I52" s="12">
        <v>6</v>
      </c>
      <c r="J52" s="13">
        <f>21620*12</f>
        <v>259440</v>
      </c>
      <c r="K52" s="13">
        <f>3500*12</f>
        <v>42000</v>
      </c>
      <c r="L52" s="13">
        <v>0</v>
      </c>
      <c r="M52" s="13">
        <f>SUM(J52:L52)</f>
        <v>301440</v>
      </c>
    </row>
    <row r="53" spans="1:13" x14ac:dyDescent="0.25">
      <c r="A53" s="12"/>
      <c r="B53" s="30"/>
      <c r="C53" s="12"/>
      <c r="D53" s="12"/>
      <c r="E53" s="12" t="s">
        <v>89</v>
      </c>
      <c r="F53" s="12"/>
      <c r="G53" s="12"/>
      <c r="H53" s="12" t="s">
        <v>89</v>
      </c>
      <c r="I53" s="12"/>
      <c r="J53" s="11"/>
      <c r="K53" s="11"/>
      <c r="L53" s="11"/>
      <c r="M53" s="11"/>
    </row>
    <row r="54" spans="1:13" x14ac:dyDescent="0.25">
      <c r="A54" s="12">
        <v>32</v>
      </c>
      <c r="B54" s="30" t="s">
        <v>90</v>
      </c>
      <c r="C54" s="12" t="s">
        <v>113</v>
      </c>
      <c r="D54" s="12" t="s">
        <v>91</v>
      </c>
      <c r="E54" s="12" t="s">
        <v>92</v>
      </c>
      <c r="F54" s="12">
        <v>4</v>
      </c>
      <c r="G54" s="12" t="s">
        <v>91</v>
      </c>
      <c r="H54" s="12" t="s">
        <v>92</v>
      </c>
      <c r="I54" s="12">
        <v>3</v>
      </c>
      <c r="J54" s="13">
        <f>13570*12</f>
        <v>162840</v>
      </c>
      <c r="K54" s="24">
        <v>0</v>
      </c>
      <c r="L54" s="13">
        <v>0</v>
      </c>
      <c r="M54" s="13">
        <f>SUM(J54:L54)</f>
        <v>162840</v>
      </c>
    </row>
    <row r="55" spans="1:13" x14ac:dyDescent="0.25">
      <c r="A55" s="12">
        <v>33</v>
      </c>
      <c r="B55" s="30" t="s">
        <v>93</v>
      </c>
      <c r="C55" s="12" t="s">
        <v>115</v>
      </c>
      <c r="D55" s="12" t="s">
        <v>105</v>
      </c>
      <c r="E55" s="12" t="s">
        <v>103</v>
      </c>
      <c r="F55" s="11" t="s">
        <v>97</v>
      </c>
      <c r="G55" s="12" t="s">
        <v>105</v>
      </c>
      <c r="H55" s="12" t="s">
        <v>103</v>
      </c>
      <c r="I55" s="11" t="s">
        <v>97</v>
      </c>
      <c r="J55" s="13">
        <f>17910*12</f>
        <v>214920</v>
      </c>
      <c r="K55" s="24">
        <v>0</v>
      </c>
      <c r="L55" s="13">
        <v>0</v>
      </c>
      <c r="M55" s="13">
        <f>SUM(J55:L55)</f>
        <v>214920</v>
      </c>
    </row>
    <row r="56" spans="1:13" x14ac:dyDescent="0.25">
      <c r="A56" s="12">
        <v>34</v>
      </c>
      <c r="B56" s="30" t="s">
        <v>94</v>
      </c>
      <c r="C56" s="12" t="s">
        <v>115</v>
      </c>
      <c r="D56" s="12" t="s">
        <v>106</v>
      </c>
      <c r="E56" s="12" t="s">
        <v>103</v>
      </c>
      <c r="F56" s="11" t="s">
        <v>97</v>
      </c>
      <c r="G56" s="12" t="s">
        <v>106</v>
      </c>
      <c r="H56" s="12" t="s">
        <v>103</v>
      </c>
      <c r="I56" s="11" t="s">
        <v>97</v>
      </c>
      <c r="J56" s="13">
        <f>17910*12</f>
        <v>214920</v>
      </c>
      <c r="K56" s="24">
        <v>0</v>
      </c>
      <c r="L56" s="13">
        <v>0</v>
      </c>
      <c r="M56" s="13">
        <f>SUM(J56:L56)</f>
        <v>214920</v>
      </c>
    </row>
    <row r="57" spans="1:13" x14ac:dyDescent="0.25">
      <c r="A57" s="12">
        <v>35</v>
      </c>
      <c r="B57" s="30" t="s">
        <v>95</v>
      </c>
      <c r="C57" s="12" t="s">
        <v>115</v>
      </c>
      <c r="D57" s="12" t="s">
        <v>102</v>
      </c>
      <c r="E57" s="12" t="s">
        <v>103</v>
      </c>
      <c r="F57" s="11" t="s">
        <v>97</v>
      </c>
      <c r="G57" s="12" t="s">
        <v>102</v>
      </c>
      <c r="H57" s="12" t="s">
        <v>103</v>
      </c>
      <c r="I57" s="11" t="s">
        <v>97</v>
      </c>
      <c r="J57" s="13">
        <f>17310*12</f>
        <v>207720</v>
      </c>
      <c r="K57" s="24">
        <v>0</v>
      </c>
      <c r="L57" s="13">
        <v>0</v>
      </c>
      <c r="M57" s="13">
        <f>SUM(J57:L57)</f>
        <v>207720</v>
      </c>
    </row>
    <row r="58" spans="1:13" s="26" customFormat="1" ht="21" customHeight="1" x14ac:dyDescent="0.25">
      <c r="A58" s="12">
        <v>36</v>
      </c>
      <c r="B58" s="30" t="s">
        <v>96</v>
      </c>
      <c r="C58" s="12" t="s">
        <v>115</v>
      </c>
      <c r="D58" s="12" t="s">
        <v>104</v>
      </c>
      <c r="E58" s="12" t="s">
        <v>103</v>
      </c>
      <c r="F58" s="11" t="s">
        <v>97</v>
      </c>
      <c r="G58" s="12" t="s">
        <v>104</v>
      </c>
      <c r="H58" s="12" t="s">
        <v>103</v>
      </c>
      <c r="I58" s="11" t="s">
        <v>97</v>
      </c>
      <c r="J58" s="13">
        <f>17690*12</f>
        <v>212280</v>
      </c>
      <c r="K58" s="14">
        <v>0</v>
      </c>
      <c r="L58" s="14">
        <v>0</v>
      </c>
      <c r="M58" s="13">
        <f>SUM(J58:L58)</f>
        <v>212280</v>
      </c>
    </row>
    <row r="59" spans="1:13" s="26" customFormat="1" ht="16.5" customHeight="1" x14ac:dyDescent="0.25">
      <c r="A59" s="17">
        <v>37</v>
      </c>
      <c r="B59" s="40" t="s">
        <v>99</v>
      </c>
      <c r="C59" s="17" t="s">
        <v>133</v>
      </c>
      <c r="D59" s="17" t="s">
        <v>134</v>
      </c>
      <c r="E59" s="17" t="s">
        <v>103</v>
      </c>
      <c r="F59" s="18" t="s">
        <v>98</v>
      </c>
      <c r="G59" s="17" t="s">
        <v>134</v>
      </c>
      <c r="H59" s="17" t="s">
        <v>103</v>
      </c>
      <c r="I59" s="18" t="s">
        <v>98</v>
      </c>
      <c r="J59" s="19">
        <v>189600</v>
      </c>
      <c r="K59" s="28">
        <v>0</v>
      </c>
      <c r="L59" s="28">
        <v>0</v>
      </c>
      <c r="M59" s="19">
        <f>J59</f>
        <v>189600</v>
      </c>
    </row>
    <row r="60" spans="1:13" s="3" customFormat="1" x14ac:dyDescent="0.25">
      <c r="A60" s="2" t="s">
        <v>0</v>
      </c>
      <c r="B60" s="2" t="s">
        <v>1</v>
      </c>
      <c r="C60" s="2" t="s">
        <v>2</v>
      </c>
      <c r="D60" s="124" t="s">
        <v>3</v>
      </c>
      <c r="E60" s="125"/>
      <c r="F60" s="126"/>
      <c r="G60" s="124" t="s">
        <v>7</v>
      </c>
      <c r="H60" s="125"/>
      <c r="I60" s="126"/>
      <c r="J60" s="124" t="s">
        <v>8</v>
      </c>
      <c r="K60" s="125"/>
      <c r="L60" s="126"/>
      <c r="M60" s="2"/>
    </row>
    <row r="61" spans="1:13" s="3" customFormat="1" x14ac:dyDescent="0.25">
      <c r="A61" s="4"/>
      <c r="B61" s="4"/>
      <c r="C61" s="4"/>
      <c r="D61" s="2" t="s">
        <v>4</v>
      </c>
      <c r="E61" s="2" t="s">
        <v>5</v>
      </c>
      <c r="F61" s="2" t="s">
        <v>6</v>
      </c>
      <c r="G61" s="2" t="s">
        <v>4</v>
      </c>
      <c r="H61" s="2" t="s">
        <v>5</v>
      </c>
      <c r="I61" s="2" t="s">
        <v>6</v>
      </c>
      <c r="J61" s="2" t="s">
        <v>8</v>
      </c>
      <c r="K61" s="2" t="s">
        <v>17</v>
      </c>
      <c r="L61" s="2" t="s">
        <v>9</v>
      </c>
      <c r="M61" s="4" t="s">
        <v>11</v>
      </c>
    </row>
    <row r="62" spans="1:13" s="3" customForma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 t="s">
        <v>5</v>
      </c>
      <c r="L62" s="29" t="s">
        <v>10</v>
      </c>
      <c r="M62" s="5"/>
    </row>
    <row r="63" spans="1:13" x14ac:dyDescent="0.25">
      <c r="A63" s="12"/>
      <c r="B63" s="15" t="s">
        <v>45</v>
      </c>
      <c r="C63" s="12"/>
      <c r="D63" s="30"/>
      <c r="E63" s="12"/>
      <c r="F63" s="31"/>
      <c r="G63" s="12"/>
      <c r="H63" s="12"/>
      <c r="I63" s="11"/>
      <c r="J63" s="11"/>
      <c r="K63" s="11"/>
      <c r="L63" s="11"/>
      <c r="M63" s="11"/>
    </row>
    <row r="64" spans="1:13" x14ac:dyDescent="0.25">
      <c r="A64" s="12">
        <v>38</v>
      </c>
      <c r="B64" s="11" t="s">
        <v>135</v>
      </c>
      <c r="C64" s="12" t="s">
        <v>109</v>
      </c>
      <c r="D64" s="32" t="s">
        <v>123</v>
      </c>
      <c r="E64" s="12" t="s">
        <v>142</v>
      </c>
      <c r="F64" s="34" t="s">
        <v>123</v>
      </c>
      <c r="G64" s="12" t="s">
        <v>123</v>
      </c>
      <c r="H64" s="12" t="s">
        <v>142</v>
      </c>
      <c r="I64" s="12" t="s">
        <v>123</v>
      </c>
      <c r="J64" s="13">
        <f>9730*12</f>
        <v>116760</v>
      </c>
      <c r="K64" s="13">
        <v>0</v>
      </c>
      <c r="L64" s="13">
        <v>0</v>
      </c>
      <c r="M64" s="13">
        <f>SUM(J64:L64)</f>
        <v>116760</v>
      </c>
    </row>
    <row r="65" spans="1:13" x14ac:dyDescent="0.25">
      <c r="A65" s="12">
        <v>39</v>
      </c>
      <c r="B65" s="11" t="s">
        <v>100</v>
      </c>
      <c r="C65" s="12" t="s">
        <v>120</v>
      </c>
      <c r="D65" s="32" t="s">
        <v>123</v>
      </c>
      <c r="E65" s="12" t="s">
        <v>142</v>
      </c>
      <c r="F65" s="34" t="s">
        <v>123</v>
      </c>
      <c r="G65" s="12" t="s">
        <v>123</v>
      </c>
      <c r="H65" s="12" t="s">
        <v>142</v>
      </c>
      <c r="I65" s="12" t="s">
        <v>123</v>
      </c>
      <c r="J65" s="13">
        <f>9730*12</f>
        <v>116760</v>
      </c>
      <c r="K65" s="13">
        <v>0</v>
      </c>
      <c r="L65" s="13">
        <v>0</v>
      </c>
      <c r="M65" s="13">
        <f>SUM(J65:L65)</f>
        <v>116760</v>
      </c>
    </row>
    <row r="66" spans="1:13" x14ac:dyDescent="0.25">
      <c r="A66" s="17">
        <v>40</v>
      </c>
      <c r="B66" s="18" t="s">
        <v>101</v>
      </c>
      <c r="C66" s="17" t="s">
        <v>114</v>
      </c>
      <c r="D66" s="33" t="s">
        <v>123</v>
      </c>
      <c r="E66" s="17" t="s">
        <v>142</v>
      </c>
      <c r="F66" s="35" t="s">
        <v>123</v>
      </c>
      <c r="G66" s="17" t="s">
        <v>123</v>
      </c>
      <c r="H66" s="17" t="s">
        <v>142</v>
      </c>
      <c r="I66" s="17" t="s">
        <v>123</v>
      </c>
      <c r="J66" s="19">
        <f>9900*12</f>
        <v>118800</v>
      </c>
      <c r="K66" s="19">
        <v>0</v>
      </c>
      <c r="L66" s="19">
        <v>0</v>
      </c>
      <c r="M66" s="19">
        <f>SUM(J66:L66)</f>
        <v>118800</v>
      </c>
    </row>
    <row r="67" spans="1:13" ht="24" customHeight="1" x14ac:dyDescent="0.25">
      <c r="A67" s="15" t="s">
        <v>126</v>
      </c>
      <c r="B67" s="11"/>
      <c r="C67" s="12"/>
      <c r="D67" s="11"/>
      <c r="E67" s="12"/>
      <c r="F67" s="11"/>
      <c r="G67" s="15" t="s">
        <v>126</v>
      </c>
      <c r="H67" s="12"/>
      <c r="I67" s="11"/>
      <c r="J67" s="11"/>
      <c r="K67" s="11"/>
      <c r="L67" s="11"/>
      <c r="M67" s="11"/>
    </row>
    <row r="68" spans="1:13" x14ac:dyDescent="0.25">
      <c r="A68" s="12">
        <v>41</v>
      </c>
      <c r="B68" s="12" t="s">
        <v>31</v>
      </c>
      <c r="C68" s="12" t="s">
        <v>110</v>
      </c>
      <c r="D68" s="12" t="s">
        <v>127</v>
      </c>
      <c r="E68" s="12" t="s">
        <v>143</v>
      </c>
      <c r="F68" s="12">
        <v>6</v>
      </c>
      <c r="G68" s="12" t="s">
        <v>127</v>
      </c>
      <c r="H68" s="25" t="s">
        <v>143</v>
      </c>
      <c r="I68" s="12">
        <v>6</v>
      </c>
      <c r="J68" s="14">
        <f>23820*12</f>
        <v>285840</v>
      </c>
      <c r="K68" s="14">
        <f>3500*12</f>
        <v>42000</v>
      </c>
      <c r="L68" s="14">
        <v>0</v>
      </c>
      <c r="M68" s="14">
        <f>J68+K68</f>
        <v>327840</v>
      </c>
    </row>
    <row r="69" spans="1:13" x14ac:dyDescent="0.25">
      <c r="A69" s="11"/>
      <c r="B69" s="11"/>
      <c r="C69" s="12"/>
      <c r="D69" s="12"/>
      <c r="E69" s="12" t="s">
        <v>128</v>
      </c>
      <c r="F69" s="12"/>
      <c r="G69" s="12"/>
      <c r="H69" s="12" t="s">
        <v>128</v>
      </c>
      <c r="I69" s="12"/>
      <c r="J69" s="11"/>
      <c r="K69" s="11"/>
      <c r="L69" s="11"/>
      <c r="M69" s="4" t="s">
        <v>16</v>
      </c>
    </row>
    <row r="70" spans="1:13" x14ac:dyDescent="0.25">
      <c r="A70" s="12">
        <v>42</v>
      </c>
      <c r="B70" s="11" t="s">
        <v>141</v>
      </c>
      <c r="C70" s="12" t="s">
        <v>123</v>
      </c>
      <c r="D70" s="12" t="s">
        <v>137</v>
      </c>
      <c r="E70" s="12" t="s">
        <v>30</v>
      </c>
      <c r="F70" s="22" t="s">
        <v>144</v>
      </c>
      <c r="G70" s="12" t="s">
        <v>137</v>
      </c>
      <c r="H70" s="12" t="s">
        <v>30</v>
      </c>
      <c r="I70" s="22" t="s">
        <v>144</v>
      </c>
      <c r="J70" s="14" t="s">
        <v>123</v>
      </c>
      <c r="K70" s="13">
        <v>0</v>
      </c>
      <c r="L70" s="13">
        <v>0</v>
      </c>
      <c r="M70" s="14" t="s">
        <v>123</v>
      </c>
    </row>
    <row r="71" spans="1:13" x14ac:dyDescent="0.25">
      <c r="A71" s="11"/>
      <c r="B71" s="11"/>
      <c r="C71" s="12"/>
      <c r="D71" s="12"/>
      <c r="E71" s="12"/>
      <c r="F71" s="12"/>
      <c r="G71" s="12"/>
      <c r="H71" s="12"/>
      <c r="I71" s="12"/>
      <c r="J71" s="11"/>
      <c r="K71" s="11"/>
      <c r="L71" s="11"/>
      <c r="M71" s="4"/>
    </row>
    <row r="72" spans="1:13" x14ac:dyDescent="0.25">
      <c r="A72" s="11"/>
      <c r="B72" s="11"/>
      <c r="C72" s="12"/>
      <c r="D72" s="12"/>
      <c r="E72" s="12"/>
      <c r="F72" s="12"/>
      <c r="G72" s="12"/>
      <c r="H72" s="12"/>
      <c r="I72" s="12"/>
      <c r="J72" s="11"/>
      <c r="K72" s="11"/>
      <c r="L72" s="11"/>
      <c r="M72" s="4"/>
    </row>
    <row r="73" spans="1:13" x14ac:dyDescent="0.25">
      <c r="A73" s="11"/>
      <c r="B73" s="11"/>
      <c r="C73" s="12"/>
      <c r="D73" s="12"/>
      <c r="E73" s="12"/>
      <c r="F73" s="12"/>
      <c r="G73" s="12"/>
      <c r="H73" s="12"/>
      <c r="I73" s="12"/>
      <c r="J73" s="11"/>
      <c r="K73" s="11"/>
      <c r="L73" s="11"/>
      <c r="M73" s="4"/>
    </row>
    <row r="74" spans="1:13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4"/>
    </row>
    <row r="75" spans="1:13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4"/>
    </row>
    <row r="76" spans="1:13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</sheetData>
  <mergeCells count="9">
    <mergeCell ref="D60:F60"/>
    <mergeCell ref="G60:I60"/>
    <mergeCell ref="J60:L60"/>
    <mergeCell ref="D3:F3"/>
    <mergeCell ref="G3:I3"/>
    <mergeCell ref="J3:L3"/>
    <mergeCell ref="D30:F30"/>
    <mergeCell ref="G30:I30"/>
    <mergeCell ref="J30:L30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tabSelected="1" topLeftCell="A72" zoomScale="120" zoomScaleNormal="120" workbookViewId="0">
      <selection activeCell="A44" sqref="A44:O73"/>
    </sheetView>
  </sheetViews>
  <sheetFormatPr defaultRowHeight="12.75" x14ac:dyDescent="0.2"/>
  <cols>
    <col min="1" max="1" width="3.125" style="43" customWidth="1"/>
    <col min="2" max="2" width="15.125" style="43" customWidth="1"/>
    <col min="3" max="3" width="15" style="43" customWidth="1"/>
    <col min="4" max="4" width="11.625" style="43" customWidth="1"/>
    <col min="5" max="5" width="15.375" style="43" customWidth="1"/>
    <col min="6" max="6" width="4.125" style="43" customWidth="1"/>
    <col min="7" max="7" width="6" style="43" customWidth="1"/>
    <col min="8" max="8" width="12" style="43" customWidth="1"/>
    <col min="9" max="9" width="14.375" style="43" customWidth="1"/>
    <col min="10" max="11" width="5.25" style="43" customWidth="1"/>
    <col min="12" max="12" width="6.625" style="43" customWidth="1"/>
    <col min="13" max="13" width="7.75" style="43" customWidth="1"/>
    <col min="14" max="14" width="7.875" style="43" customWidth="1"/>
    <col min="15" max="15" width="6.375" style="43" customWidth="1"/>
    <col min="16" max="16" width="6.875" style="43" customWidth="1"/>
    <col min="17" max="17" width="7.375" style="43" customWidth="1"/>
    <col min="18" max="18" width="7.125" style="43" customWidth="1"/>
    <col min="19" max="19" width="8.125" style="43" customWidth="1"/>
    <col min="20" max="20" width="6" style="43" customWidth="1"/>
    <col min="21" max="21" width="6.625" style="43" customWidth="1"/>
    <col min="22" max="22" width="5" style="43" customWidth="1"/>
    <col min="23" max="23" width="6.125" style="43" customWidth="1"/>
    <col min="24" max="16384" width="9" style="43"/>
  </cols>
  <sheetData>
    <row r="1" spans="1:23" x14ac:dyDescent="0.2">
      <c r="A1" s="43" t="s">
        <v>150</v>
      </c>
    </row>
    <row r="2" spans="1:23" x14ac:dyDescent="0.2">
      <c r="A2" s="131" t="s">
        <v>209</v>
      </c>
      <c r="B2" s="131"/>
      <c r="C2" s="131"/>
      <c r="D2" s="131"/>
      <c r="E2" s="131"/>
    </row>
    <row r="3" spans="1:23" x14ac:dyDescent="0.2">
      <c r="P3" s="130" t="s">
        <v>8</v>
      </c>
      <c r="Q3" s="130"/>
      <c r="R3" s="130"/>
      <c r="S3" s="130"/>
      <c r="T3" s="130" t="s">
        <v>157</v>
      </c>
      <c r="U3" s="130"/>
      <c r="V3" s="130"/>
      <c r="W3" s="130"/>
    </row>
    <row r="4" spans="1:23" s="110" customFormat="1" x14ac:dyDescent="0.2">
      <c r="A4" s="44" t="s">
        <v>0</v>
      </c>
      <c r="B4" s="44" t="s">
        <v>1</v>
      </c>
      <c r="C4" s="44" t="s">
        <v>151</v>
      </c>
      <c r="D4" s="132" t="s">
        <v>3</v>
      </c>
      <c r="E4" s="132"/>
      <c r="F4" s="132"/>
      <c r="G4" s="133"/>
      <c r="H4" s="134" t="s">
        <v>7</v>
      </c>
      <c r="I4" s="132"/>
      <c r="J4" s="132"/>
      <c r="K4" s="133"/>
      <c r="L4" s="134" t="s">
        <v>155</v>
      </c>
      <c r="M4" s="132"/>
      <c r="N4" s="133"/>
      <c r="O4" s="45"/>
      <c r="P4" s="109" t="s">
        <v>195</v>
      </c>
      <c r="Q4" s="109" t="s">
        <v>197</v>
      </c>
      <c r="R4" s="109" t="s">
        <v>196</v>
      </c>
      <c r="S4" s="110" t="s">
        <v>198</v>
      </c>
    </row>
    <row r="5" spans="1:23" s="110" customFormat="1" x14ac:dyDescent="0.2">
      <c r="A5" s="46"/>
      <c r="B5" s="46"/>
      <c r="C5" s="46" t="s">
        <v>152</v>
      </c>
      <c r="D5" s="44" t="s">
        <v>4</v>
      </c>
      <c r="E5" s="44" t="s">
        <v>5</v>
      </c>
      <c r="F5" s="44" t="s">
        <v>153</v>
      </c>
      <c r="G5" s="44" t="s">
        <v>6</v>
      </c>
      <c r="H5" s="44" t="s">
        <v>4</v>
      </c>
      <c r="I5" s="44" t="s">
        <v>5</v>
      </c>
      <c r="J5" s="44" t="s">
        <v>153</v>
      </c>
      <c r="K5" s="44" t="s">
        <v>6</v>
      </c>
      <c r="L5" s="44" t="s">
        <v>8</v>
      </c>
      <c r="M5" s="44" t="s">
        <v>156</v>
      </c>
      <c r="N5" s="44" t="s">
        <v>154</v>
      </c>
      <c r="O5" s="46" t="s">
        <v>11</v>
      </c>
    </row>
    <row r="6" spans="1:23" s="110" customFormat="1" x14ac:dyDescent="0.2">
      <c r="A6" s="47"/>
      <c r="B6" s="47"/>
      <c r="C6" s="47"/>
      <c r="D6" s="47"/>
      <c r="E6" s="47"/>
      <c r="F6" s="47"/>
      <c r="G6" s="47"/>
      <c r="H6" s="48"/>
      <c r="I6" s="48"/>
      <c r="J6" s="48"/>
      <c r="K6" s="48"/>
      <c r="L6" s="47"/>
      <c r="M6" s="47" t="s">
        <v>157</v>
      </c>
      <c r="N6" s="47" t="s">
        <v>10</v>
      </c>
      <c r="O6" s="47"/>
      <c r="V6" s="110" t="s">
        <v>202</v>
      </c>
    </row>
    <row r="7" spans="1:23" x14ac:dyDescent="0.2">
      <c r="A7" s="77">
        <v>1</v>
      </c>
      <c r="B7" s="49" t="s">
        <v>15</v>
      </c>
      <c r="C7" s="50" t="s">
        <v>107</v>
      </c>
      <c r="D7" s="51" t="s">
        <v>178</v>
      </c>
      <c r="E7" s="53" t="s">
        <v>12</v>
      </c>
      <c r="F7" s="51" t="s">
        <v>158</v>
      </c>
      <c r="G7" s="51" t="s">
        <v>159</v>
      </c>
      <c r="H7" s="51" t="s">
        <v>178</v>
      </c>
      <c r="I7" s="53" t="s">
        <v>12</v>
      </c>
      <c r="J7" s="51" t="s">
        <v>158</v>
      </c>
      <c r="K7" s="51" t="s">
        <v>159</v>
      </c>
      <c r="L7" s="54">
        <f>Q7+S7</f>
        <v>354120</v>
      </c>
      <c r="M7" s="55">
        <f>U7+W7</f>
        <v>79800</v>
      </c>
      <c r="N7" s="54">
        <f>M7</f>
        <v>79800</v>
      </c>
      <c r="O7" s="55">
        <f>L7+M7+N7</f>
        <v>513720</v>
      </c>
      <c r="P7" s="111">
        <v>29510</v>
      </c>
      <c r="Q7" s="111">
        <f>P7*6</f>
        <v>177060</v>
      </c>
      <c r="R7" s="111">
        <v>29510</v>
      </c>
      <c r="S7" s="112">
        <f>R7*6</f>
        <v>177060</v>
      </c>
      <c r="T7" s="43" t="s">
        <v>199</v>
      </c>
      <c r="U7" s="111">
        <f>5600*3</f>
        <v>16800</v>
      </c>
      <c r="V7" s="43" t="s">
        <v>200</v>
      </c>
      <c r="W7" s="111">
        <f>7000*9</f>
        <v>63000</v>
      </c>
    </row>
    <row r="8" spans="1:23" x14ac:dyDescent="0.2">
      <c r="A8" s="78"/>
      <c r="B8" s="56"/>
      <c r="C8" s="57"/>
      <c r="D8" s="58"/>
      <c r="E8" s="59" t="s">
        <v>233</v>
      </c>
      <c r="F8" s="58"/>
      <c r="G8" s="58"/>
      <c r="H8" s="58"/>
      <c r="I8" s="59" t="s">
        <v>233</v>
      </c>
      <c r="J8" s="58"/>
      <c r="K8" s="58"/>
      <c r="L8" s="59"/>
      <c r="M8" s="56"/>
      <c r="N8" s="59"/>
      <c r="O8" s="56"/>
      <c r="P8" s="111"/>
      <c r="Q8" s="111"/>
      <c r="R8" s="111"/>
    </row>
    <row r="9" spans="1:23" x14ac:dyDescent="0.2">
      <c r="A9" s="77">
        <v>2</v>
      </c>
      <c r="B9" s="49" t="s">
        <v>18</v>
      </c>
      <c r="C9" s="50" t="s">
        <v>108</v>
      </c>
      <c r="D9" s="51" t="s">
        <v>203</v>
      </c>
      <c r="E9" s="53" t="s">
        <v>20</v>
      </c>
      <c r="F9" s="51" t="s">
        <v>158</v>
      </c>
      <c r="G9" s="51" t="s">
        <v>160</v>
      </c>
      <c r="H9" s="51" t="s">
        <v>203</v>
      </c>
      <c r="I9" s="53" t="s">
        <v>20</v>
      </c>
      <c r="J9" s="51" t="s">
        <v>158</v>
      </c>
      <c r="K9" s="51" t="s">
        <v>160</v>
      </c>
      <c r="L9" s="54">
        <f>Q9+S9</f>
        <v>382560</v>
      </c>
      <c r="M9" s="55">
        <f>U9</f>
        <v>42000</v>
      </c>
      <c r="N9" s="52" t="s">
        <v>123</v>
      </c>
      <c r="O9" s="55">
        <f>L9+M9</f>
        <v>424560</v>
      </c>
      <c r="P9" s="111">
        <v>31880</v>
      </c>
      <c r="Q9" s="111">
        <f>P9*6</f>
        <v>191280</v>
      </c>
      <c r="R9" s="111">
        <v>31880</v>
      </c>
      <c r="S9" s="112">
        <f>R9*6</f>
        <v>191280</v>
      </c>
      <c r="T9" s="43" t="s">
        <v>201</v>
      </c>
      <c r="U9" s="111">
        <f>3500*12</f>
        <v>42000</v>
      </c>
    </row>
    <row r="10" spans="1:23" x14ac:dyDescent="0.2">
      <c r="A10" s="78"/>
      <c r="B10" s="56"/>
      <c r="C10" s="57"/>
      <c r="D10" s="58"/>
      <c r="E10" s="59" t="s">
        <v>233</v>
      </c>
      <c r="F10" s="58"/>
      <c r="G10" s="58"/>
      <c r="H10" s="58"/>
      <c r="I10" s="59" t="s">
        <v>233</v>
      </c>
      <c r="J10" s="58"/>
      <c r="K10" s="58"/>
      <c r="L10" s="59"/>
      <c r="M10" s="56"/>
      <c r="N10" s="60"/>
      <c r="O10" s="56"/>
      <c r="P10" s="111"/>
      <c r="Q10" s="111"/>
      <c r="R10" s="111"/>
    </row>
    <row r="11" spans="1:23" x14ac:dyDescent="0.2">
      <c r="A11" s="77">
        <v>3</v>
      </c>
      <c r="B11" s="49" t="s">
        <v>23</v>
      </c>
      <c r="C11" s="50" t="s">
        <v>109</v>
      </c>
      <c r="D11" s="51" t="s">
        <v>179</v>
      </c>
      <c r="E11" s="53" t="s">
        <v>168</v>
      </c>
      <c r="F11" s="51" t="s">
        <v>161</v>
      </c>
      <c r="G11" s="51" t="s">
        <v>160</v>
      </c>
      <c r="H11" s="51" t="s">
        <v>179</v>
      </c>
      <c r="I11" s="53" t="s">
        <v>168</v>
      </c>
      <c r="J11" s="51" t="s">
        <v>161</v>
      </c>
      <c r="K11" s="51" t="s">
        <v>160</v>
      </c>
      <c r="L11" s="54">
        <f>Q11+S11</f>
        <v>286980</v>
      </c>
      <c r="M11" s="55">
        <f>U11</f>
        <v>42000</v>
      </c>
      <c r="N11" s="52" t="s">
        <v>123</v>
      </c>
      <c r="O11" s="55">
        <f>L11+M11</f>
        <v>328980</v>
      </c>
      <c r="P11" s="111">
        <v>23820</v>
      </c>
      <c r="Q11" s="111">
        <f>P11*6</f>
        <v>142920</v>
      </c>
      <c r="R11" s="111">
        <v>24010</v>
      </c>
      <c r="S11" s="112">
        <f>R11*6</f>
        <v>144060</v>
      </c>
      <c r="T11" s="43" t="s">
        <v>201</v>
      </c>
      <c r="U11" s="111">
        <f>3500*12</f>
        <v>42000</v>
      </c>
    </row>
    <row r="12" spans="1:23" x14ac:dyDescent="0.2">
      <c r="A12" s="78"/>
      <c r="B12" s="56"/>
      <c r="C12" s="57"/>
      <c r="D12" s="58"/>
      <c r="E12" s="59" t="s">
        <v>234</v>
      </c>
      <c r="F12" s="58"/>
      <c r="G12" s="58"/>
      <c r="H12" s="58"/>
      <c r="I12" s="59" t="s">
        <v>234</v>
      </c>
      <c r="J12" s="58"/>
      <c r="K12" s="58"/>
      <c r="L12" s="59"/>
      <c r="M12" s="56"/>
      <c r="N12" s="60"/>
      <c r="O12" s="56"/>
      <c r="P12" s="111"/>
      <c r="Q12" s="111"/>
      <c r="R12" s="111"/>
    </row>
    <row r="13" spans="1:23" x14ac:dyDescent="0.2">
      <c r="A13" s="77">
        <v>4</v>
      </c>
      <c r="B13" s="49" t="s">
        <v>64</v>
      </c>
      <c r="C13" s="50" t="s">
        <v>113</v>
      </c>
      <c r="D13" s="61" t="s">
        <v>180</v>
      </c>
      <c r="E13" s="53" t="s">
        <v>62</v>
      </c>
      <c r="F13" s="51" t="s">
        <v>161</v>
      </c>
      <c r="G13" s="51" t="s">
        <v>160</v>
      </c>
      <c r="H13" s="61" t="s">
        <v>180</v>
      </c>
      <c r="I13" s="53" t="s">
        <v>62</v>
      </c>
      <c r="J13" s="51" t="s">
        <v>161</v>
      </c>
      <c r="K13" s="51" t="s">
        <v>160</v>
      </c>
      <c r="L13" s="54">
        <f>Q13+S13</f>
        <v>311640</v>
      </c>
      <c r="M13" s="62">
        <f>U13</f>
        <v>42000</v>
      </c>
      <c r="N13" s="52" t="s">
        <v>123</v>
      </c>
      <c r="O13" s="55">
        <f>L13+M13</f>
        <v>353640</v>
      </c>
      <c r="P13" s="111">
        <v>25970</v>
      </c>
      <c r="Q13" s="111">
        <f>P13*6</f>
        <v>155820</v>
      </c>
      <c r="R13" s="111">
        <v>25970</v>
      </c>
      <c r="S13" s="112">
        <f>R13*6</f>
        <v>155820</v>
      </c>
      <c r="T13" s="43" t="s">
        <v>201</v>
      </c>
      <c r="U13" s="111">
        <f>3500*12</f>
        <v>42000</v>
      </c>
    </row>
    <row r="14" spans="1:23" x14ac:dyDescent="0.2">
      <c r="A14" s="78"/>
      <c r="B14" s="56"/>
      <c r="C14" s="57"/>
      <c r="D14" s="63"/>
      <c r="E14" s="59" t="s">
        <v>235</v>
      </c>
      <c r="F14" s="58"/>
      <c r="G14" s="58"/>
      <c r="H14" s="63"/>
      <c r="I14" s="59" t="s">
        <v>235</v>
      </c>
      <c r="J14" s="58"/>
      <c r="K14" s="58"/>
      <c r="L14" s="59"/>
      <c r="M14" s="56"/>
      <c r="N14" s="60"/>
      <c r="O14" s="56"/>
      <c r="P14" s="111"/>
      <c r="Q14" s="111"/>
      <c r="R14" s="111"/>
    </row>
    <row r="15" spans="1:23" x14ac:dyDescent="0.2">
      <c r="A15" s="77">
        <v>5</v>
      </c>
      <c r="B15" s="49" t="s">
        <v>74</v>
      </c>
      <c r="C15" s="50" t="s">
        <v>162</v>
      </c>
      <c r="D15" s="61" t="s">
        <v>181</v>
      </c>
      <c r="E15" s="53" t="s">
        <v>76</v>
      </c>
      <c r="F15" s="51" t="s">
        <v>161</v>
      </c>
      <c r="G15" s="51" t="s">
        <v>160</v>
      </c>
      <c r="H15" s="61" t="s">
        <v>181</v>
      </c>
      <c r="I15" s="53" t="s">
        <v>76</v>
      </c>
      <c r="J15" s="51" t="s">
        <v>161</v>
      </c>
      <c r="K15" s="51" t="s">
        <v>160</v>
      </c>
      <c r="L15" s="54">
        <f>Q15+S15</f>
        <v>305640</v>
      </c>
      <c r="M15" s="55">
        <f>U15</f>
        <v>42000</v>
      </c>
      <c r="N15" s="52" t="s">
        <v>123</v>
      </c>
      <c r="O15" s="55">
        <f>L15+M15</f>
        <v>347640</v>
      </c>
      <c r="P15" s="111">
        <v>25470</v>
      </c>
      <c r="Q15" s="111">
        <f>P15*6</f>
        <v>152820</v>
      </c>
      <c r="R15" s="111">
        <v>25470</v>
      </c>
      <c r="S15" s="112">
        <f>R15*6</f>
        <v>152820</v>
      </c>
      <c r="T15" s="43" t="s">
        <v>201</v>
      </c>
      <c r="U15" s="111">
        <f>3500*12</f>
        <v>42000</v>
      </c>
    </row>
    <row r="16" spans="1:23" x14ac:dyDescent="0.2">
      <c r="A16" s="78"/>
      <c r="B16" s="56"/>
      <c r="C16" s="57"/>
      <c r="D16" s="63"/>
      <c r="E16" s="59" t="s">
        <v>236</v>
      </c>
      <c r="F16" s="58"/>
      <c r="G16" s="58"/>
      <c r="H16" s="63"/>
      <c r="I16" s="59" t="s">
        <v>236</v>
      </c>
      <c r="J16" s="58"/>
      <c r="K16" s="58"/>
      <c r="L16" s="59"/>
      <c r="M16" s="56"/>
      <c r="N16" s="60"/>
      <c r="O16" s="56"/>
      <c r="P16" s="111"/>
      <c r="Q16" s="111"/>
      <c r="R16" s="111"/>
    </row>
    <row r="17" spans="1:21" x14ac:dyDescent="0.2">
      <c r="A17" s="77">
        <v>6</v>
      </c>
      <c r="B17" s="49" t="s">
        <v>163</v>
      </c>
      <c r="C17" s="50" t="s">
        <v>115</v>
      </c>
      <c r="D17" s="61" t="s">
        <v>182</v>
      </c>
      <c r="E17" s="53" t="s">
        <v>225</v>
      </c>
      <c r="F17" s="51" t="s">
        <v>161</v>
      </c>
      <c r="G17" s="51" t="s">
        <v>160</v>
      </c>
      <c r="H17" s="61" t="s">
        <v>182</v>
      </c>
      <c r="I17" s="53" t="s">
        <v>225</v>
      </c>
      <c r="J17" s="51" t="s">
        <v>161</v>
      </c>
      <c r="K17" s="51" t="s">
        <v>160</v>
      </c>
      <c r="L17" s="54">
        <f>Q17+S17</f>
        <v>298200</v>
      </c>
      <c r="M17" s="62">
        <f>U17</f>
        <v>42000</v>
      </c>
      <c r="N17" s="52" t="s">
        <v>123</v>
      </c>
      <c r="O17" s="55">
        <f>L17+M17</f>
        <v>340200</v>
      </c>
      <c r="P17" s="111">
        <v>24730</v>
      </c>
      <c r="Q17" s="111">
        <f>P17*6</f>
        <v>148380</v>
      </c>
      <c r="R17" s="111">
        <v>24970</v>
      </c>
      <c r="S17" s="112">
        <f>R17*6</f>
        <v>149820</v>
      </c>
      <c r="T17" s="43" t="s">
        <v>201</v>
      </c>
      <c r="U17" s="111">
        <f>3500*12</f>
        <v>42000</v>
      </c>
    </row>
    <row r="18" spans="1:21" x14ac:dyDescent="0.2">
      <c r="A18" s="78"/>
      <c r="B18" s="56"/>
      <c r="C18" s="57"/>
      <c r="D18" s="63"/>
      <c r="E18" s="59" t="s">
        <v>237</v>
      </c>
      <c r="F18" s="58"/>
      <c r="G18" s="58"/>
      <c r="H18" s="63"/>
      <c r="I18" s="59" t="s">
        <v>237</v>
      </c>
      <c r="J18" s="58"/>
      <c r="K18" s="58"/>
      <c r="L18" s="59"/>
      <c r="M18" s="56"/>
      <c r="N18" s="60"/>
      <c r="O18" s="56"/>
      <c r="P18" s="111"/>
      <c r="Q18" s="111"/>
      <c r="R18" s="111"/>
    </row>
    <row r="19" spans="1:21" x14ac:dyDescent="0.2">
      <c r="A19" s="77">
        <v>7</v>
      </c>
      <c r="B19" s="49" t="s">
        <v>31</v>
      </c>
      <c r="C19" s="50" t="s">
        <v>110</v>
      </c>
      <c r="D19" s="61" t="s">
        <v>183</v>
      </c>
      <c r="E19" s="53" t="s">
        <v>167</v>
      </c>
      <c r="F19" s="51" t="s">
        <v>161</v>
      </c>
      <c r="G19" s="51" t="s">
        <v>160</v>
      </c>
      <c r="H19" s="61" t="s">
        <v>183</v>
      </c>
      <c r="I19" s="53" t="s">
        <v>167</v>
      </c>
      <c r="J19" s="51" t="s">
        <v>161</v>
      </c>
      <c r="K19" s="51" t="s">
        <v>160</v>
      </c>
      <c r="L19" s="54">
        <f>Q19+S19</f>
        <v>303960</v>
      </c>
      <c r="M19" s="55">
        <f>U19</f>
        <v>42000</v>
      </c>
      <c r="N19" s="52" t="s">
        <v>123</v>
      </c>
      <c r="O19" s="55">
        <f>L19+M19</f>
        <v>345960</v>
      </c>
      <c r="P19" s="111">
        <v>25190</v>
      </c>
      <c r="Q19" s="111">
        <f>P19*6</f>
        <v>151140</v>
      </c>
      <c r="R19" s="111">
        <v>25470</v>
      </c>
      <c r="S19" s="112">
        <f>R19*6</f>
        <v>152820</v>
      </c>
      <c r="T19" s="43" t="s">
        <v>201</v>
      </c>
      <c r="U19" s="111">
        <f>3500*12</f>
        <v>42000</v>
      </c>
    </row>
    <row r="20" spans="1:21" x14ac:dyDescent="0.2">
      <c r="A20" s="78"/>
      <c r="B20" s="56"/>
      <c r="C20" s="57"/>
      <c r="D20" s="63"/>
      <c r="E20" s="59" t="s">
        <v>238</v>
      </c>
      <c r="F20" s="58"/>
      <c r="G20" s="58"/>
      <c r="H20" s="63"/>
      <c r="I20" s="59" t="s">
        <v>238</v>
      </c>
      <c r="J20" s="58"/>
      <c r="K20" s="58"/>
      <c r="L20" s="59"/>
      <c r="M20" s="56"/>
      <c r="N20" s="60"/>
      <c r="O20" s="56"/>
      <c r="P20" s="111"/>
      <c r="Q20" s="111"/>
      <c r="R20" s="111"/>
    </row>
    <row r="21" spans="1:21" x14ac:dyDescent="0.2">
      <c r="A21" s="79">
        <v>8</v>
      </c>
      <c r="B21" s="64" t="s">
        <v>164</v>
      </c>
      <c r="C21" s="65" t="s">
        <v>107</v>
      </c>
      <c r="D21" s="66" t="s">
        <v>184</v>
      </c>
      <c r="E21" s="64" t="s">
        <v>29</v>
      </c>
      <c r="F21" s="68" t="s">
        <v>169</v>
      </c>
      <c r="G21" s="66" t="s">
        <v>170</v>
      </c>
      <c r="H21" s="66" t="s">
        <v>184</v>
      </c>
      <c r="I21" s="64" t="s">
        <v>29</v>
      </c>
      <c r="J21" s="68" t="s">
        <v>169</v>
      </c>
      <c r="K21" s="66" t="s">
        <v>170</v>
      </c>
      <c r="L21" s="69">
        <v>284520</v>
      </c>
      <c r="M21" s="66" t="s">
        <v>123</v>
      </c>
      <c r="N21" s="66" t="s">
        <v>123</v>
      </c>
      <c r="O21" s="70">
        <f t="shared" ref="O21:O26" si="0">SUM(L21:N21)</f>
        <v>284520</v>
      </c>
      <c r="P21" s="111">
        <v>23370</v>
      </c>
      <c r="Q21" s="111">
        <f>P21*6</f>
        <v>140220</v>
      </c>
      <c r="R21" s="111">
        <v>23550</v>
      </c>
      <c r="S21" s="112">
        <f>R21*6</f>
        <v>141300</v>
      </c>
    </row>
    <row r="22" spans="1:21" x14ac:dyDescent="0.2">
      <c r="A22" s="79">
        <v>9</v>
      </c>
      <c r="B22" s="64" t="s">
        <v>37</v>
      </c>
      <c r="C22" s="65" t="s">
        <v>110</v>
      </c>
      <c r="D22" s="66" t="s">
        <v>185</v>
      </c>
      <c r="E22" s="64" t="s">
        <v>171</v>
      </c>
      <c r="F22" s="68" t="s">
        <v>169</v>
      </c>
      <c r="G22" s="66" t="s">
        <v>170</v>
      </c>
      <c r="H22" s="66" t="s">
        <v>185</v>
      </c>
      <c r="I22" s="64" t="s">
        <v>171</v>
      </c>
      <c r="J22" s="68" t="s">
        <v>169</v>
      </c>
      <c r="K22" s="66" t="s">
        <v>170</v>
      </c>
      <c r="L22" s="70">
        <f>Q22+S22</f>
        <v>245040</v>
      </c>
      <c r="M22" s="66" t="s">
        <v>123</v>
      </c>
      <c r="N22" s="66" t="s">
        <v>123</v>
      </c>
      <c r="O22" s="70">
        <f t="shared" si="0"/>
        <v>245040</v>
      </c>
      <c r="P22" s="111">
        <v>20400</v>
      </c>
      <c r="Q22" s="111">
        <f>P22*6</f>
        <v>122400</v>
      </c>
      <c r="R22" s="111">
        <v>20440</v>
      </c>
      <c r="S22" s="112">
        <f>R22*6</f>
        <v>122640</v>
      </c>
    </row>
    <row r="23" spans="1:21" x14ac:dyDescent="0.2">
      <c r="A23" s="79">
        <v>10</v>
      </c>
      <c r="B23" s="64" t="s">
        <v>32</v>
      </c>
      <c r="C23" s="65" t="s">
        <v>120</v>
      </c>
      <c r="D23" s="66" t="s">
        <v>186</v>
      </c>
      <c r="E23" s="64" t="s">
        <v>194</v>
      </c>
      <c r="F23" s="67" t="s">
        <v>169</v>
      </c>
      <c r="G23" s="66" t="s">
        <v>172</v>
      </c>
      <c r="H23" s="66" t="s">
        <v>186</v>
      </c>
      <c r="I23" s="64" t="s">
        <v>194</v>
      </c>
      <c r="J23" s="67" t="s">
        <v>169</v>
      </c>
      <c r="K23" s="66" t="s">
        <v>172</v>
      </c>
      <c r="L23" s="70">
        <f>Q23+S23</f>
        <v>220500</v>
      </c>
      <c r="M23" s="66" t="s">
        <v>123</v>
      </c>
      <c r="N23" s="66" t="s">
        <v>123</v>
      </c>
      <c r="O23" s="70">
        <f t="shared" si="0"/>
        <v>220500</v>
      </c>
      <c r="P23" s="111">
        <v>18230</v>
      </c>
      <c r="Q23" s="111">
        <f>P23*6</f>
        <v>109380</v>
      </c>
      <c r="R23" s="111">
        <v>18520</v>
      </c>
      <c r="S23" s="112">
        <f>R23*6</f>
        <v>111120</v>
      </c>
    </row>
    <row r="24" spans="1:21" x14ac:dyDescent="0.2">
      <c r="A24" s="79">
        <v>11</v>
      </c>
      <c r="B24" s="64" t="s">
        <v>131</v>
      </c>
      <c r="C24" s="65" t="s">
        <v>112</v>
      </c>
      <c r="D24" s="66" t="s">
        <v>187</v>
      </c>
      <c r="E24" s="64" t="s">
        <v>226</v>
      </c>
      <c r="F24" s="67" t="s">
        <v>169</v>
      </c>
      <c r="G24" s="66" t="s">
        <v>172</v>
      </c>
      <c r="H24" s="66" t="s">
        <v>187</v>
      </c>
      <c r="I24" s="64" t="s">
        <v>226</v>
      </c>
      <c r="J24" s="67" t="s">
        <v>169</v>
      </c>
      <c r="K24" s="66" t="s">
        <v>172</v>
      </c>
      <c r="L24" s="70">
        <f>Q24+S24</f>
        <v>249240</v>
      </c>
      <c r="M24" s="66" t="s">
        <v>123</v>
      </c>
      <c r="N24" s="66" t="s">
        <v>123</v>
      </c>
      <c r="O24" s="70">
        <f t="shared" si="0"/>
        <v>249240</v>
      </c>
      <c r="P24" s="111">
        <v>20770</v>
      </c>
      <c r="Q24" s="111">
        <f>P24*6</f>
        <v>124620</v>
      </c>
      <c r="R24" s="111">
        <v>20770</v>
      </c>
      <c r="S24" s="112">
        <f>R24*6</f>
        <v>124620</v>
      </c>
    </row>
    <row r="25" spans="1:21" x14ac:dyDescent="0.2">
      <c r="A25" s="79">
        <v>12</v>
      </c>
      <c r="B25" s="64" t="s">
        <v>166</v>
      </c>
      <c r="C25" s="65" t="s">
        <v>110</v>
      </c>
      <c r="D25" s="66" t="s">
        <v>188</v>
      </c>
      <c r="E25" s="64" t="s">
        <v>92</v>
      </c>
      <c r="F25" s="67" t="s">
        <v>169</v>
      </c>
      <c r="G25" s="66" t="s">
        <v>172</v>
      </c>
      <c r="H25" s="66" t="s">
        <v>188</v>
      </c>
      <c r="I25" s="64" t="s">
        <v>92</v>
      </c>
      <c r="J25" s="67" t="s">
        <v>169</v>
      </c>
      <c r="K25" s="66" t="s">
        <v>172</v>
      </c>
      <c r="L25" s="70">
        <f>Q25+S25</f>
        <v>222000</v>
      </c>
      <c r="M25" s="66" t="s">
        <v>123</v>
      </c>
      <c r="N25" s="66" t="s">
        <v>123</v>
      </c>
      <c r="O25" s="70">
        <f t="shared" si="0"/>
        <v>222000</v>
      </c>
      <c r="P25" s="111">
        <v>18480</v>
      </c>
      <c r="Q25" s="111">
        <f>P25*6</f>
        <v>110880</v>
      </c>
      <c r="R25" s="111">
        <v>18520</v>
      </c>
      <c r="S25" s="112">
        <f>R25*6</f>
        <v>111120</v>
      </c>
    </row>
    <row r="26" spans="1:21" x14ac:dyDescent="0.2">
      <c r="A26" s="51">
        <v>13</v>
      </c>
      <c r="B26" s="49"/>
      <c r="C26" s="50"/>
      <c r="D26" s="51" t="s">
        <v>189</v>
      </c>
      <c r="E26" s="49" t="s">
        <v>66</v>
      </c>
      <c r="F26" s="52" t="s">
        <v>169</v>
      </c>
      <c r="G26" s="51" t="s">
        <v>173</v>
      </c>
      <c r="H26" s="51" t="s">
        <v>189</v>
      </c>
      <c r="I26" s="49" t="s">
        <v>66</v>
      </c>
      <c r="J26" s="52" t="s">
        <v>169</v>
      </c>
      <c r="K26" s="51" t="s">
        <v>173</v>
      </c>
      <c r="L26" s="62">
        <v>355320</v>
      </c>
      <c r="M26" s="51" t="s">
        <v>123</v>
      </c>
      <c r="N26" s="51" t="s">
        <v>123</v>
      </c>
      <c r="O26" s="71">
        <f t="shared" si="0"/>
        <v>355320</v>
      </c>
      <c r="P26" s="113"/>
      <c r="Q26" s="111"/>
      <c r="R26" s="111"/>
    </row>
    <row r="27" spans="1:21" x14ac:dyDescent="0.2">
      <c r="A27" s="58"/>
      <c r="B27" s="56"/>
      <c r="C27" s="57"/>
      <c r="D27" s="58"/>
      <c r="E27" s="56"/>
      <c r="F27" s="60"/>
      <c r="G27" s="58"/>
      <c r="H27" s="58"/>
      <c r="I27" s="56"/>
      <c r="J27" s="60"/>
      <c r="K27" s="58"/>
      <c r="L27" s="72"/>
      <c r="M27" s="58"/>
      <c r="N27" s="58"/>
      <c r="O27" s="47" t="s">
        <v>246</v>
      </c>
      <c r="P27" s="113"/>
      <c r="Q27" s="111"/>
      <c r="R27" s="111"/>
    </row>
    <row r="28" spans="1:21" x14ac:dyDescent="0.2">
      <c r="A28" s="51">
        <v>14</v>
      </c>
      <c r="B28" s="49" t="s">
        <v>239</v>
      </c>
      <c r="C28" s="50" t="s">
        <v>240</v>
      </c>
      <c r="D28" s="51" t="s">
        <v>205</v>
      </c>
      <c r="E28" s="49" t="s">
        <v>30</v>
      </c>
      <c r="F28" s="52" t="s">
        <v>169</v>
      </c>
      <c r="G28" s="51" t="s">
        <v>172</v>
      </c>
      <c r="H28" s="51" t="s">
        <v>205</v>
      </c>
      <c r="I28" s="49" t="s">
        <v>30</v>
      </c>
      <c r="J28" s="52" t="s">
        <v>169</v>
      </c>
      <c r="K28" s="51" t="s">
        <v>172</v>
      </c>
      <c r="L28" s="62">
        <v>194640</v>
      </c>
      <c r="M28" s="51" t="s">
        <v>123</v>
      </c>
      <c r="N28" s="51" t="s">
        <v>123</v>
      </c>
      <c r="O28" s="71">
        <f>SUM(L28:N28)</f>
        <v>194640</v>
      </c>
      <c r="P28" s="113"/>
      <c r="Q28" s="111"/>
      <c r="R28" s="111"/>
    </row>
    <row r="29" spans="1:21" x14ac:dyDescent="0.2">
      <c r="A29" s="58"/>
      <c r="B29" s="56"/>
      <c r="C29" s="57"/>
      <c r="D29" s="58"/>
      <c r="E29" s="56"/>
      <c r="F29" s="60"/>
      <c r="G29" s="58"/>
      <c r="H29" s="58"/>
      <c r="I29" s="56"/>
      <c r="J29" s="60"/>
      <c r="K29" s="58"/>
      <c r="L29" s="56"/>
      <c r="M29" s="58"/>
      <c r="N29" s="58"/>
      <c r="O29" s="47"/>
      <c r="P29" s="113"/>
      <c r="Q29" s="111"/>
      <c r="R29" s="111"/>
    </row>
    <row r="30" spans="1:21" x14ac:dyDescent="0.2">
      <c r="A30" s="66">
        <v>15</v>
      </c>
      <c r="B30" s="64" t="s">
        <v>253</v>
      </c>
      <c r="C30" s="65" t="s">
        <v>113</v>
      </c>
      <c r="D30" s="66" t="s">
        <v>190</v>
      </c>
      <c r="E30" s="64" t="s">
        <v>41</v>
      </c>
      <c r="F30" s="67" t="s">
        <v>165</v>
      </c>
      <c r="G30" s="66" t="s">
        <v>174</v>
      </c>
      <c r="H30" s="66" t="s">
        <v>190</v>
      </c>
      <c r="I30" s="64" t="s">
        <v>41</v>
      </c>
      <c r="J30" s="67" t="s">
        <v>165</v>
      </c>
      <c r="K30" s="66" t="s">
        <v>174</v>
      </c>
      <c r="L30" s="70">
        <f>Q30+S30</f>
        <v>242400</v>
      </c>
      <c r="M30" s="66" t="s">
        <v>123</v>
      </c>
      <c r="N30" s="66" t="s">
        <v>123</v>
      </c>
      <c r="O30" s="73">
        <f>SUM(L30:N30)</f>
        <v>242400</v>
      </c>
      <c r="P30" s="113">
        <v>20040</v>
      </c>
      <c r="Q30" s="111">
        <f>P30*6</f>
        <v>120240</v>
      </c>
      <c r="R30" s="111">
        <v>20360</v>
      </c>
      <c r="S30" s="112">
        <f>R30*6</f>
        <v>122160</v>
      </c>
    </row>
    <row r="31" spans="1:21" x14ac:dyDescent="0.2">
      <c r="A31" s="66">
        <v>16</v>
      </c>
      <c r="B31" s="64" t="s">
        <v>132</v>
      </c>
      <c r="C31" s="65" t="s">
        <v>112</v>
      </c>
      <c r="D31" s="66" t="s">
        <v>206</v>
      </c>
      <c r="E31" s="64" t="s">
        <v>44</v>
      </c>
      <c r="F31" s="67" t="s">
        <v>165</v>
      </c>
      <c r="G31" s="66" t="s">
        <v>174</v>
      </c>
      <c r="H31" s="66" t="s">
        <v>206</v>
      </c>
      <c r="I31" s="64" t="s">
        <v>44</v>
      </c>
      <c r="J31" s="67" t="s">
        <v>165</v>
      </c>
      <c r="K31" s="66" t="s">
        <v>174</v>
      </c>
      <c r="L31" s="70">
        <f>Q31+S31</f>
        <v>207060</v>
      </c>
      <c r="M31" s="66" t="s">
        <v>123</v>
      </c>
      <c r="N31" s="66" t="s">
        <v>123</v>
      </c>
      <c r="O31" s="73">
        <f>SUM(L31:N31)</f>
        <v>207060</v>
      </c>
      <c r="P31" s="113">
        <v>17200</v>
      </c>
      <c r="Q31" s="111">
        <f>P31*6</f>
        <v>103200</v>
      </c>
      <c r="R31" s="111">
        <v>17310</v>
      </c>
      <c r="S31" s="112">
        <f>R31*6</f>
        <v>103860</v>
      </c>
    </row>
    <row r="32" spans="1:21" x14ac:dyDescent="0.2">
      <c r="A32" s="51">
        <v>17</v>
      </c>
      <c r="B32" s="49"/>
      <c r="C32" s="50"/>
      <c r="D32" s="51" t="s">
        <v>191</v>
      </c>
      <c r="E32" s="49" t="s">
        <v>79</v>
      </c>
      <c r="F32" s="52" t="s">
        <v>165</v>
      </c>
      <c r="G32" s="51" t="s">
        <v>252</v>
      </c>
      <c r="H32" s="51" t="s">
        <v>191</v>
      </c>
      <c r="I32" s="49" t="s">
        <v>79</v>
      </c>
      <c r="J32" s="52" t="s">
        <v>165</v>
      </c>
      <c r="K32" s="51" t="s">
        <v>252</v>
      </c>
      <c r="L32" s="74">
        <v>297400</v>
      </c>
      <c r="M32" s="51" t="s">
        <v>123</v>
      </c>
      <c r="N32" s="51" t="s">
        <v>123</v>
      </c>
      <c r="O32" s="75">
        <f>SUM(L32:N32)</f>
        <v>297400</v>
      </c>
      <c r="P32" s="113"/>
      <c r="Q32" s="111"/>
      <c r="R32" s="111"/>
    </row>
    <row r="33" spans="1:22" ht="12" customHeight="1" x14ac:dyDescent="0.2">
      <c r="A33" s="58"/>
      <c r="B33" s="56"/>
      <c r="C33" s="57"/>
      <c r="D33" s="58"/>
      <c r="E33" s="56"/>
      <c r="F33" s="60"/>
      <c r="G33" s="58"/>
      <c r="H33" s="58"/>
      <c r="I33" s="56"/>
      <c r="J33" s="60"/>
      <c r="K33" s="58"/>
      <c r="L33" s="56"/>
      <c r="M33" s="58"/>
      <c r="N33" s="58"/>
      <c r="O33" s="47" t="s">
        <v>246</v>
      </c>
      <c r="P33" s="113"/>
      <c r="Q33" s="111"/>
      <c r="R33" s="111"/>
    </row>
    <row r="34" spans="1:22" ht="11.25" customHeight="1" x14ac:dyDescent="0.2">
      <c r="A34" s="51">
        <v>18</v>
      </c>
      <c r="B34" s="49" t="s">
        <v>241</v>
      </c>
      <c r="C34" s="50" t="s">
        <v>116</v>
      </c>
      <c r="D34" s="51" t="s">
        <v>192</v>
      </c>
      <c r="E34" s="49" t="s">
        <v>176</v>
      </c>
      <c r="F34" s="52" t="s">
        <v>165</v>
      </c>
      <c r="G34" s="51" t="s">
        <v>232</v>
      </c>
      <c r="H34" s="51" t="s">
        <v>192</v>
      </c>
      <c r="I34" s="49" t="s">
        <v>176</v>
      </c>
      <c r="J34" s="52" t="s">
        <v>165</v>
      </c>
      <c r="K34" s="51" t="s">
        <v>232</v>
      </c>
      <c r="L34" s="74">
        <v>155640</v>
      </c>
      <c r="M34" s="51" t="s">
        <v>123</v>
      </c>
      <c r="N34" s="51" t="s">
        <v>123</v>
      </c>
      <c r="O34" s="75">
        <f>SUM(L34:N34)</f>
        <v>155640</v>
      </c>
      <c r="P34" s="76"/>
    </row>
    <row r="35" spans="1:22" hidden="1" x14ac:dyDescent="0.2">
      <c r="A35" s="58"/>
      <c r="B35" s="56"/>
      <c r="C35" s="57"/>
      <c r="D35" s="58"/>
      <c r="E35" s="56"/>
      <c r="F35" s="60"/>
      <c r="G35" s="58"/>
      <c r="H35" s="58"/>
      <c r="I35" s="56"/>
      <c r="J35" s="60"/>
      <c r="K35" s="58"/>
      <c r="L35" s="56"/>
      <c r="M35" s="58"/>
      <c r="N35" s="58"/>
      <c r="O35" s="47"/>
      <c r="P35" s="76"/>
    </row>
    <row r="36" spans="1:22" x14ac:dyDescent="0.2">
      <c r="A36" s="51">
        <v>19</v>
      </c>
      <c r="B36" s="49" t="s">
        <v>231</v>
      </c>
      <c r="C36" s="50" t="s">
        <v>114</v>
      </c>
      <c r="D36" s="51" t="s">
        <v>193</v>
      </c>
      <c r="E36" s="49" t="s">
        <v>177</v>
      </c>
      <c r="F36" s="52" t="s">
        <v>165</v>
      </c>
      <c r="G36" s="51" t="s">
        <v>232</v>
      </c>
      <c r="H36" s="51" t="s">
        <v>193</v>
      </c>
      <c r="I36" s="49" t="s">
        <v>177</v>
      </c>
      <c r="J36" s="52" t="s">
        <v>165</v>
      </c>
      <c r="K36" s="51" t="s">
        <v>232</v>
      </c>
      <c r="L36" s="74">
        <v>159420</v>
      </c>
      <c r="M36" s="51" t="s">
        <v>123</v>
      </c>
      <c r="N36" s="51" t="s">
        <v>123</v>
      </c>
      <c r="O36" s="75">
        <f>L36</f>
        <v>159420</v>
      </c>
      <c r="P36" s="76"/>
    </row>
    <row r="37" spans="1:22" ht="0.75" customHeight="1" x14ac:dyDescent="0.2">
      <c r="A37" s="56"/>
      <c r="B37" s="56"/>
      <c r="C37" s="56"/>
      <c r="D37" s="58"/>
      <c r="E37" s="56"/>
      <c r="F37" s="59"/>
      <c r="G37" s="56"/>
      <c r="H37" s="58"/>
      <c r="I37" s="56"/>
      <c r="J37" s="59"/>
      <c r="K37" s="56"/>
      <c r="L37" s="56"/>
      <c r="M37" s="58"/>
      <c r="N37" s="56"/>
      <c r="O37" s="47"/>
      <c r="P37" s="76"/>
    </row>
    <row r="38" spans="1:22" x14ac:dyDescent="0.2">
      <c r="A38" s="66">
        <v>20</v>
      </c>
      <c r="B38" s="64"/>
      <c r="C38" s="64"/>
      <c r="D38" s="66"/>
      <c r="E38" s="64"/>
      <c r="F38" s="66"/>
      <c r="G38" s="66"/>
      <c r="H38" s="66" t="s">
        <v>249</v>
      </c>
      <c r="I38" s="64" t="s">
        <v>41</v>
      </c>
      <c r="J38" s="66" t="s">
        <v>165</v>
      </c>
      <c r="K38" s="66" t="s">
        <v>175</v>
      </c>
      <c r="L38" s="121">
        <v>297900</v>
      </c>
      <c r="M38" s="66" t="s">
        <v>123</v>
      </c>
      <c r="N38" s="66" t="s">
        <v>123</v>
      </c>
      <c r="O38" s="122" t="s">
        <v>229</v>
      </c>
      <c r="P38" s="76"/>
    </row>
    <row r="39" spans="1:22" x14ac:dyDescent="0.2">
      <c r="A39" s="66">
        <v>21</v>
      </c>
      <c r="B39" s="64"/>
      <c r="C39" s="64"/>
      <c r="D39" s="66"/>
      <c r="F39" s="66"/>
      <c r="G39" s="66"/>
      <c r="H39" s="66" t="s">
        <v>250</v>
      </c>
      <c r="I39" s="64" t="s">
        <v>41</v>
      </c>
      <c r="J39" s="66" t="s">
        <v>165</v>
      </c>
      <c r="K39" s="66" t="s">
        <v>175</v>
      </c>
      <c r="L39" s="121">
        <v>297900</v>
      </c>
      <c r="M39" s="66" t="s">
        <v>123</v>
      </c>
      <c r="N39" s="66" t="s">
        <v>123</v>
      </c>
      <c r="O39" s="122" t="s">
        <v>229</v>
      </c>
    </row>
    <row r="40" spans="1:22" x14ac:dyDescent="0.2">
      <c r="A40" s="66">
        <v>22</v>
      </c>
      <c r="B40" s="64"/>
      <c r="C40" s="64"/>
      <c r="D40" s="66"/>
      <c r="E40" s="64"/>
      <c r="F40" s="66"/>
      <c r="G40" s="66"/>
      <c r="H40" s="66" t="s">
        <v>251</v>
      </c>
      <c r="I40" s="64" t="s">
        <v>177</v>
      </c>
      <c r="J40" s="66" t="s">
        <v>165</v>
      </c>
      <c r="K40" s="66" t="s">
        <v>175</v>
      </c>
      <c r="L40" s="121">
        <v>297900</v>
      </c>
      <c r="M40" s="66" t="s">
        <v>123</v>
      </c>
      <c r="N40" s="66" t="s">
        <v>123</v>
      </c>
      <c r="O40" s="122" t="s">
        <v>229</v>
      </c>
    </row>
    <row r="41" spans="1:22" x14ac:dyDescent="0.2">
      <c r="A41" s="120"/>
    </row>
    <row r="44" spans="1:22" s="110" customFormat="1" x14ac:dyDescent="0.2">
      <c r="A44" s="44" t="s">
        <v>0</v>
      </c>
      <c r="B44" s="106" t="s">
        <v>1</v>
      </c>
      <c r="C44" s="44" t="s">
        <v>151</v>
      </c>
      <c r="D44" s="132" t="s">
        <v>3</v>
      </c>
      <c r="E44" s="132"/>
      <c r="F44" s="132"/>
      <c r="G44" s="133"/>
      <c r="H44" s="134" t="s">
        <v>7</v>
      </c>
      <c r="I44" s="132"/>
      <c r="J44" s="132"/>
      <c r="K44" s="133"/>
      <c r="L44" s="134" t="s">
        <v>155</v>
      </c>
      <c r="M44" s="132"/>
      <c r="N44" s="133"/>
      <c r="O44" s="45"/>
      <c r="P44" s="109" t="s">
        <v>195</v>
      </c>
      <c r="Q44" s="109" t="s">
        <v>197</v>
      </c>
      <c r="R44" s="109" t="s">
        <v>196</v>
      </c>
      <c r="S44" s="110" t="s">
        <v>198</v>
      </c>
    </row>
    <row r="45" spans="1:22" s="110" customFormat="1" x14ac:dyDescent="0.2">
      <c r="A45" s="46"/>
      <c r="B45" s="107"/>
      <c r="C45" s="46" t="s">
        <v>152</v>
      </c>
      <c r="D45" s="44" t="s">
        <v>4</v>
      </c>
      <c r="E45" s="44" t="s">
        <v>5</v>
      </c>
      <c r="F45" s="44" t="s">
        <v>153</v>
      </c>
      <c r="G45" s="44" t="s">
        <v>6</v>
      </c>
      <c r="H45" s="44" t="s">
        <v>4</v>
      </c>
      <c r="I45" s="44" t="s">
        <v>5</v>
      </c>
      <c r="J45" s="44" t="s">
        <v>153</v>
      </c>
      <c r="K45" s="44" t="s">
        <v>6</v>
      </c>
      <c r="L45" s="44" t="s">
        <v>8</v>
      </c>
      <c r="M45" s="44" t="s">
        <v>156</v>
      </c>
      <c r="N45" s="44" t="s">
        <v>154</v>
      </c>
      <c r="O45" s="46" t="s">
        <v>11</v>
      </c>
    </row>
    <row r="46" spans="1:22" s="110" customFormat="1" x14ac:dyDescent="0.2">
      <c r="A46" s="47"/>
      <c r="B46" s="108"/>
      <c r="C46" s="47"/>
      <c r="D46" s="47"/>
      <c r="E46" s="47"/>
      <c r="F46" s="47"/>
      <c r="G46" s="47"/>
      <c r="H46" s="48"/>
      <c r="I46" s="48"/>
      <c r="J46" s="48"/>
      <c r="K46" s="48"/>
      <c r="L46" s="47"/>
      <c r="M46" s="47" t="s">
        <v>157</v>
      </c>
      <c r="N46" s="47" t="s">
        <v>10</v>
      </c>
      <c r="O46" s="47"/>
      <c r="V46" s="110" t="s">
        <v>202</v>
      </c>
    </row>
    <row r="47" spans="1:22" x14ac:dyDescent="0.2">
      <c r="A47" s="66">
        <v>23</v>
      </c>
      <c r="B47" s="64" t="s">
        <v>215</v>
      </c>
      <c r="C47" s="64" t="s">
        <v>217</v>
      </c>
      <c r="D47" s="66" t="s">
        <v>105</v>
      </c>
      <c r="E47" s="64" t="s">
        <v>227</v>
      </c>
      <c r="F47" s="114" t="s">
        <v>123</v>
      </c>
      <c r="G47" s="66" t="s">
        <v>97</v>
      </c>
      <c r="H47" s="66" t="s">
        <v>105</v>
      </c>
      <c r="I47" s="64" t="s">
        <v>227</v>
      </c>
      <c r="J47" s="114" t="s">
        <v>123</v>
      </c>
      <c r="K47" s="66" t="s">
        <v>97</v>
      </c>
      <c r="L47" s="70">
        <f t="shared" ref="L47:L68" si="1">P47*12</f>
        <v>239040</v>
      </c>
      <c r="M47" s="66" t="s">
        <v>123</v>
      </c>
      <c r="N47" s="66" t="s">
        <v>123</v>
      </c>
      <c r="O47" s="70">
        <f t="shared" ref="O47:O68" si="2">SUM(L47:N47)</f>
        <v>239040</v>
      </c>
      <c r="P47" s="111">
        <v>19920</v>
      </c>
    </row>
    <row r="48" spans="1:22" x14ac:dyDescent="0.2">
      <c r="A48" s="66">
        <v>24</v>
      </c>
      <c r="B48" s="64" t="s">
        <v>94</v>
      </c>
      <c r="C48" s="64" t="s">
        <v>217</v>
      </c>
      <c r="D48" s="66" t="s">
        <v>106</v>
      </c>
      <c r="E48" s="64" t="s">
        <v>227</v>
      </c>
      <c r="F48" s="66" t="s">
        <v>123</v>
      </c>
      <c r="G48" s="66" t="s">
        <v>97</v>
      </c>
      <c r="H48" s="66" t="s">
        <v>106</v>
      </c>
      <c r="I48" s="64" t="s">
        <v>227</v>
      </c>
      <c r="J48" s="66" t="s">
        <v>123</v>
      </c>
      <c r="K48" s="66" t="s">
        <v>97</v>
      </c>
      <c r="L48" s="70">
        <f t="shared" si="1"/>
        <v>239040</v>
      </c>
      <c r="M48" s="66" t="s">
        <v>123</v>
      </c>
      <c r="N48" s="66" t="s">
        <v>123</v>
      </c>
      <c r="O48" s="70">
        <f t="shared" si="2"/>
        <v>239040</v>
      </c>
      <c r="P48" s="111">
        <v>19920</v>
      </c>
    </row>
    <row r="49" spans="1:16" x14ac:dyDescent="0.2">
      <c r="A49" s="66">
        <v>25</v>
      </c>
      <c r="B49" s="64" t="s">
        <v>216</v>
      </c>
      <c r="C49" s="64" t="s">
        <v>115</v>
      </c>
      <c r="D49" s="66" t="s">
        <v>102</v>
      </c>
      <c r="E49" s="64" t="s">
        <v>228</v>
      </c>
      <c r="F49" s="66" t="s">
        <v>123</v>
      </c>
      <c r="G49" s="66" t="s">
        <v>97</v>
      </c>
      <c r="H49" s="66" t="s">
        <v>102</v>
      </c>
      <c r="I49" s="64" t="s">
        <v>228</v>
      </c>
      <c r="J49" s="66" t="s">
        <v>123</v>
      </c>
      <c r="K49" s="66" t="s">
        <v>97</v>
      </c>
      <c r="L49" s="70">
        <f t="shared" si="1"/>
        <v>239040</v>
      </c>
      <c r="M49" s="66" t="s">
        <v>123</v>
      </c>
      <c r="N49" s="66" t="s">
        <v>123</v>
      </c>
      <c r="O49" s="70">
        <f t="shared" si="2"/>
        <v>239040</v>
      </c>
      <c r="P49" s="111">
        <v>19920</v>
      </c>
    </row>
    <row r="50" spans="1:16" x14ac:dyDescent="0.2">
      <c r="A50" s="66">
        <v>26</v>
      </c>
      <c r="B50" s="64" t="s">
        <v>96</v>
      </c>
      <c r="C50" s="64" t="s">
        <v>115</v>
      </c>
      <c r="D50" s="66" t="s">
        <v>104</v>
      </c>
      <c r="E50" s="64" t="s">
        <v>228</v>
      </c>
      <c r="F50" s="66" t="s">
        <v>123</v>
      </c>
      <c r="G50" s="66" t="s">
        <v>97</v>
      </c>
      <c r="H50" s="66" t="s">
        <v>104</v>
      </c>
      <c r="I50" s="64" t="s">
        <v>228</v>
      </c>
      <c r="J50" s="66" t="s">
        <v>123</v>
      </c>
      <c r="K50" s="66" t="s">
        <v>97</v>
      </c>
      <c r="L50" s="70">
        <f t="shared" si="1"/>
        <v>239040</v>
      </c>
      <c r="M50" s="66" t="s">
        <v>123</v>
      </c>
      <c r="N50" s="66" t="s">
        <v>123</v>
      </c>
      <c r="O50" s="70">
        <f t="shared" si="2"/>
        <v>239040</v>
      </c>
      <c r="P50" s="111">
        <v>19920</v>
      </c>
    </row>
    <row r="51" spans="1:16" x14ac:dyDescent="0.2">
      <c r="A51" s="66">
        <v>27</v>
      </c>
      <c r="B51" s="64" t="s">
        <v>254</v>
      </c>
      <c r="C51" s="64" t="s">
        <v>133</v>
      </c>
      <c r="D51" s="66" t="s">
        <v>134</v>
      </c>
      <c r="E51" s="64" t="s">
        <v>228</v>
      </c>
      <c r="F51" s="66" t="s">
        <v>123</v>
      </c>
      <c r="G51" s="66" t="s">
        <v>97</v>
      </c>
      <c r="H51" s="66" t="s">
        <v>134</v>
      </c>
      <c r="I51" s="64" t="s">
        <v>228</v>
      </c>
      <c r="J51" s="66" t="s">
        <v>123</v>
      </c>
      <c r="K51" s="66" t="s">
        <v>97</v>
      </c>
      <c r="L51" s="70">
        <f t="shared" si="1"/>
        <v>194280</v>
      </c>
      <c r="M51" s="66" t="s">
        <v>123</v>
      </c>
      <c r="N51" s="66" t="s">
        <v>123</v>
      </c>
      <c r="O51" s="70">
        <f t="shared" si="2"/>
        <v>194280</v>
      </c>
      <c r="P51" s="111">
        <v>16190</v>
      </c>
    </row>
    <row r="52" spans="1:16" x14ac:dyDescent="0.2">
      <c r="A52" s="66">
        <v>28</v>
      </c>
      <c r="B52" s="64" t="s">
        <v>50</v>
      </c>
      <c r="C52" s="64" t="s">
        <v>112</v>
      </c>
      <c r="D52" s="66" t="s">
        <v>123</v>
      </c>
      <c r="E52" s="64" t="s">
        <v>210</v>
      </c>
      <c r="F52" s="66" t="s">
        <v>123</v>
      </c>
      <c r="G52" s="66" t="s">
        <v>123</v>
      </c>
      <c r="H52" s="66" t="s">
        <v>123</v>
      </c>
      <c r="I52" s="64" t="s">
        <v>210</v>
      </c>
      <c r="J52" s="66" t="s">
        <v>123</v>
      </c>
      <c r="K52" s="66" t="s">
        <v>123</v>
      </c>
      <c r="L52" s="70">
        <f t="shared" si="1"/>
        <v>205320</v>
      </c>
      <c r="M52" s="66" t="s">
        <v>123</v>
      </c>
      <c r="N52" s="66" t="s">
        <v>123</v>
      </c>
      <c r="O52" s="70">
        <f t="shared" si="2"/>
        <v>205320</v>
      </c>
      <c r="P52" s="111">
        <v>17110</v>
      </c>
    </row>
    <row r="53" spans="1:16" x14ac:dyDescent="0.2">
      <c r="A53" s="66">
        <v>29</v>
      </c>
      <c r="B53" s="64" t="s">
        <v>129</v>
      </c>
      <c r="C53" s="64" t="s">
        <v>112</v>
      </c>
      <c r="D53" s="66" t="s">
        <v>123</v>
      </c>
      <c r="E53" s="64" t="s">
        <v>130</v>
      </c>
      <c r="F53" s="66" t="s">
        <v>123</v>
      </c>
      <c r="G53" s="66" t="s">
        <v>123</v>
      </c>
      <c r="H53" s="66" t="s">
        <v>123</v>
      </c>
      <c r="I53" s="64" t="s">
        <v>130</v>
      </c>
      <c r="J53" s="66" t="s">
        <v>123</v>
      </c>
      <c r="K53" s="66" t="s">
        <v>123</v>
      </c>
      <c r="L53" s="70">
        <f t="shared" si="1"/>
        <v>143520</v>
      </c>
      <c r="M53" s="66" t="s">
        <v>123</v>
      </c>
      <c r="N53" s="66" t="s">
        <v>123</v>
      </c>
      <c r="O53" s="70">
        <f t="shared" si="2"/>
        <v>143520</v>
      </c>
      <c r="P53" s="111">
        <v>11960</v>
      </c>
    </row>
    <row r="54" spans="1:16" x14ac:dyDescent="0.2">
      <c r="A54" s="66">
        <v>30</v>
      </c>
      <c r="B54" s="64" t="s">
        <v>52</v>
      </c>
      <c r="C54" s="64" t="s">
        <v>113</v>
      </c>
      <c r="D54" s="66" t="s">
        <v>123</v>
      </c>
      <c r="E54" s="64" t="s">
        <v>230</v>
      </c>
      <c r="F54" s="66" t="s">
        <v>123</v>
      </c>
      <c r="G54" s="66" t="s">
        <v>123</v>
      </c>
      <c r="H54" s="66" t="s">
        <v>123</v>
      </c>
      <c r="I54" s="64" t="s">
        <v>230</v>
      </c>
      <c r="J54" s="66" t="s">
        <v>123</v>
      </c>
      <c r="K54" s="66" t="s">
        <v>123</v>
      </c>
      <c r="L54" s="70">
        <f t="shared" si="1"/>
        <v>124080</v>
      </c>
      <c r="M54" s="66" t="s">
        <v>123</v>
      </c>
      <c r="N54" s="66" t="s">
        <v>123</v>
      </c>
      <c r="O54" s="70">
        <f t="shared" si="2"/>
        <v>124080</v>
      </c>
      <c r="P54" s="111">
        <v>10340</v>
      </c>
    </row>
    <row r="55" spans="1:16" x14ac:dyDescent="0.2">
      <c r="A55" s="66">
        <v>31</v>
      </c>
      <c r="B55" s="64" t="s">
        <v>255</v>
      </c>
      <c r="C55" s="64" t="s">
        <v>116</v>
      </c>
      <c r="D55" s="66" t="s">
        <v>123</v>
      </c>
      <c r="E55" s="64" t="s">
        <v>211</v>
      </c>
      <c r="F55" s="66" t="s">
        <v>123</v>
      </c>
      <c r="G55" s="66" t="s">
        <v>123</v>
      </c>
      <c r="H55" s="66" t="s">
        <v>123</v>
      </c>
      <c r="I55" s="64" t="s">
        <v>211</v>
      </c>
      <c r="J55" s="66" t="s">
        <v>123</v>
      </c>
      <c r="K55" s="66" t="s">
        <v>123</v>
      </c>
      <c r="L55" s="70">
        <f t="shared" si="1"/>
        <v>117360</v>
      </c>
      <c r="M55" s="66" t="s">
        <v>123</v>
      </c>
      <c r="N55" s="66" t="s">
        <v>123</v>
      </c>
      <c r="O55" s="70">
        <f t="shared" si="2"/>
        <v>117360</v>
      </c>
      <c r="P55" s="111">
        <v>9780</v>
      </c>
    </row>
    <row r="56" spans="1:16" x14ac:dyDescent="0.2">
      <c r="A56" s="66">
        <v>32</v>
      </c>
      <c r="B56" s="64" t="s">
        <v>214</v>
      </c>
      <c r="C56" s="64" t="s">
        <v>146</v>
      </c>
      <c r="D56" s="66" t="s">
        <v>123</v>
      </c>
      <c r="E56" s="64" t="s">
        <v>49</v>
      </c>
      <c r="F56" s="66" t="s">
        <v>123</v>
      </c>
      <c r="G56" s="66" t="s">
        <v>123</v>
      </c>
      <c r="H56" s="66" t="s">
        <v>123</v>
      </c>
      <c r="I56" s="64" t="s">
        <v>49</v>
      </c>
      <c r="J56" s="66" t="s">
        <v>123</v>
      </c>
      <c r="K56" s="66" t="s">
        <v>123</v>
      </c>
      <c r="L56" s="70">
        <f t="shared" si="1"/>
        <v>112800</v>
      </c>
      <c r="M56" s="66" t="s">
        <v>123</v>
      </c>
      <c r="N56" s="66" t="s">
        <v>123</v>
      </c>
      <c r="O56" s="70">
        <f t="shared" si="2"/>
        <v>112800</v>
      </c>
      <c r="P56" s="111">
        <v>9400</v>
      </c>
    </row>
    <row r="57" spans="1:16" x14ac:dyDescent="0.2">
      <c r="A57" s="66">
        <v>33</v>
      </c>
      <c r="B57" s="64" t="s">
        <v>212</v>
      </c>
      <c r="C57" s="64" t="s">
        <v>116</v>
      </c>
      <c r="D57" s="66" t="s">
        <v>123</v>
      </c>
      <c r="E57" s="64" t="s">
        <v>247</v>
      </c>
      <c r="F57" s="66" t="s">
        <v>123</v>
      </c>
      <c r="G57" s="66" t="s">
        <v>123</v>
      </c>
      <c r="H57" s="66" t="s">
        <v>123</v>
      </c>
      <c r="I57" s="64" t="s">
        <v>247</v>
      </c>
      <c r="J57" s="66" t="s">
        <v>123</v>
      </c>
      <c r="K57" s="66" t="s">
        <v>123</v>
      </c>
      <c r="L57" s="70">
        <f t="shared" si="1"/>
        <v>142800</v>
      </c>
      <c r="M57" s="66" t="s">
        <v>123</v>
      </c>
      <c r="N57" s="66" t="s">
        <v>123</v>
      </c>
      <c r="O57" s="70">
        <f t="shared" si="2"/>
        <v>142800</v>
      </c>
      <c r="P57" s="111">
        <v>11900</v>
      </c>
    </row>
    <row r="58" spans="1:16" x14ac:dyDescent="0.2">
      <c r="A58" s="66">
        <v>34</v>
      </c>
      <c r="B58" s="64" t="s">
        <v>213</v>
      </c>
      <c r="C58" s="64" t="s">
        <v>119</v>
      </c>
      <c r="D58" s="66" t="s">
        <v>123</v>
      </c>
      <c r="E58" s="64" t="s">
        <v>248</v>
      </c>
      <c r="F58" s="66" t="s">
        <v>123</v>
      </c>
      <c r="G58" s="66" t="s">
        <v>123</v>
      </c>
      <c r="H58" s="66" t="s">
        <v>123</v>
      </c>
      <c r="I58" s="64" t="s">
        <v>248</v>
      </c>
      <c r="J58" s="66" t="s">
        <v>123</v>
      </c>
      <c r="K58" s="66" t="s">
        <v>123</v>
      </c>
      <c r="L58" s="70">
        <f t="shared" si="1"/>
        <v>142800</v>
      </c>
      <c r="M58" s="66" t="s">
        <v>123</v>
      </c>
      <c r="N58" s="66" t="s">
        <v>123</v>
      </c>
      <c r="O58" s="70">
        <f t="shared" si="2"/>
        <v>142800</v>
      </c>
      <c r="P58" s="111">
        <v>11900</v>
      </c>
    </row>
    <row r="59" spans="1:16" x14ac:dyDescent="0.2">
      <c r="A59" s="66">
        <v>35</v>
      </c>
      <c r="B59" s="64" t="s">
        <v>70</v>
      </c>
      <c r="C59" s="64" t="s">
        <v>116</v>
      </c>
      <c r="D59" s="66" t="s">
        <v>123</v>
      </c>
      <c r="E59" s="64" t="s">
        <v>73</v>
      </c>
      <c r="F59" s="66" t="s">
        <v>123</v>
      </c>
      <c r="G59" s="66" t="s">
        <v>123</v>
      </c>
      <c r="H59" s="66" t="s">
        <v>123</v>
      </c>
      <c r="I59" s="64" t="s">
        <v>73</v>
      </c>
      <c r="J59" s="66" t="s">
        <v>123</v>
      </c>
      <c r="K59" s="66" t="s">
        <v>123</v>
      </c>
      <c r="L59" s="70">
        <f t="shared" si="1"/>
        <v>126360</v>
      </c>
      <c r="M59" s="66" t="s">
        <v>123</v>
      </c>
      <c r="N59" s="66" t="s">
        <v>123</v>
      </c>
      <c r="O59" s="70">
        <f t="shared" si="2"/>
        <v>126360</v>
      </c>
      <c r="P59" s="111">
        <v>10530</v>
      </c>
    </row>
    <row r="60" spans="1:16" x14ac:dyDescent="0.2">
      <c r="A60" s="66">
        <v>36</v>
      </c>
      <c r="B60" s="64" t="s">
        <v>83</v>
      </c>
      <c r="C60" s="64" t="s">
        <v>116</v>
      </c>
      <c r="D60" s="66" t="s">
        <v>123</v>
      </c>
      <c r="E60" s="64" t="s">
        <v>84</v>
      </c>
      <c r="F60" s="66" t="s">
        <v>123</v>
      </c>
      <c r="G60" s="66" t="s">
        <v>123</v>
      </c>
      <c r="H60" s="66" t="s">
        <v>123</v>
      </c>
      <c r="I60" s="64" t="s">
        <v>84</v>
      </c>
      <c r="J60" s="66" t="s">
        <v>123</v>
      </c>
      <c r="K60" s="66" t="s">
        <v>123</v>
      </c>
      <c r="L60" s="70">
        <f t="shared" si="1"/>
        <v>142800</v>
      </c>
      <c r="M60" s="66" t="s">
        <v>123</v>
      </c>
      <c r="N60" s="66" t="s">
        <v>123</v>
      </c>
      <c r="O60" s="70">
        <f t="shared" si="2"/>
        <v>142800</v>
      </c>
      <c r="P60" s="111">
        <v>11900</v>
      </c>
    </row>
    <row r="61" spans="1:16" x14ac:dyDescent="0.2">
      <c r="A61" s="66">
        <v>37</v>
      </c>
      <c r="B61" s="64" t="s">
        <v>208</v>
      </c>
      <c r="C61" s="64" t="s">
        <v>116</v>
      </c>
      <c r="D61" s="66" t="s">
        <v>123</v>
      </c>
      <c r="E61" s="64" t="s">
        <v>148</v>
      </c>
      <c r="F61" s="66" t="s">
        <v>123</v>
      </c>
      <c r="G61" s="66" t="s">
        <v>123</v>
      </c>
      <c r="H61" s="66" t="s">
        <v>123</v>
      </c>
      <c r="I61" s="64" t="s">
        <v>148</v>
      </c>
      <c r="J61" s="66" t="s">
        <v>123</v>
      </c>
      <c r="K61" s="66" t="s">
        <v>123</v>
      </c>
      <c r="L61" s="70">
        <f t="shared" si="1"/>
        <v>112800</v>
      </c>
      <c r="M61" s="66" t="s">
        <v>123</v>
      </c>
      <c r="N61" s="66" t="s">
        <v>123</v>
      </c>
      <c r="O61" s="70">
        <f t="shared" si="2"/>
        <v>112800</v>
      </c>
      <c r="P61" s="111">
        <v>9400</v>
      </c>
    </row>
    <row r="62" spans="1:16" x14ac:dyDescent="0.2">
      <c r="A62" s="66">
        <v>38</v>
      </c>
      <c r="B62" s="64" t="s">
        <v>101</v>
      </c>
      <c r="C62" s="64" t="s">
        <v>116</v>
      </c>
      <c r="D62" s="66" t="s">
        <v>123</v>
      </c>
      <c r="E62" s="64" t="s">
        <v>223</v>
      </c>
      <c r="F62" s="66" t="s">
        <v>123</v>
      </c>
      <c r="G62" s="66" t="s">
        <v>123</v>
      </c>
      <c r="H62" s="66" t="s">
        <v>123</v>
      </c>
      <c r="I62" s="64" t="s">
        <v>223</v>
      </c>
      <c r="J62" s="66" t="s">
        <v>123</v>
      </c>
      <c r="K62" s="66" t="s">
        <v>123</v>
      </c>
      <c r="L62" s="70">
        <f t="shared" si="1"/>
        <v>128640</v>
      </c>
      <c r="M62" s="66" t="s">
        <v>123</v>
      </c>
      <c r="N62" s="66" t="s">
        <v>123</v>
      </c>
      <c r="O62" s="70">
        <f t="shared" si="2"/>
        <v>128640</v>
      </c>
      <c r="P62" s="111">
        <v>10720</v>
      </c>
    </row>
    <row r="63" spans="1:16" x14ac:dyDescent="0.2">
      <c r="A63" s="66">
        <v>39</v>
      </c>
      <c r="B63" s="64" t="s">
        <v>218</v>
      </c>
      <c r="C63" s="64" t="s">
        <v>109</v>
      </c>
      <c r="D63" s="66" t="s">
        <v>123</v>
      </c>
      <c r="E63" s="64" t="s">
        <v>223</v>
      </c>
      <c r="F63" s="66" t="s">
        <v>123</v>
      </c>
      <c r="G63" s="66" t="s">
        <v>123</v>
      </c>
      <c r="H63" s="66" t="s">
        <v>123</v>
      </c>
      <c r="I63" s="64" t="s">
        <v>223</v>
      </c>
      <c r="J63" s="66" t="s">
        <v>123</v>
      </c>
      <c r="K63" s="66" t="s">
        <v>123</v>
      </c>
      <c r="L63" s="70">
        <f t="shared" si="1"/>
        <v>126360</v>
      </c>
      <c r="M63" s="66" t="s">
        <v>123</v>
      </c>
      <c r="N63" s="66" t="s">
        <v>123</v>
      </c>
      <c r="O63" s="70">
        <f t="shared" si="2"/>
        <v>126360</v>
      </c>
      <c r="P63" s="111">
        <v>10530</v>
      </c>
    </row>
    <row r="64" spans="1:16" x14ac:dyDescent="0.2">
      <c r="A64" s="66">
        <v>40</v>
      </c>
      <c r="B64" s="64" t="s">
        <v>100</v>
      </c>
      <c r="C64" s="64" t="s">
        <v>120</v>
      </c>
      <c r="D64" s="66" t="s">
        <v>123</v>
      </c>
      <c r="E64" s="64" t="s">
        <v>223</v>
      </c>
      <c r="F64" s="66" t="s">
        <v>123</v>
      </c>
      <c r="G64" s="66" t="s">
        <v>123</v>
      </c>
      <c r="H64" s="66" t="s">
        <v>123</v>
      </c>
      <c r="I64" s="64" t="s">
        <v>223</v>
      </c>
      <c r="J64" s="66" t="s">
        <v>123</v>
      </c>
      <c r="K64" s="66" t="s">
        <v>123</v>
      </c>
      <c r="L64" s="70">
        <f t="shared" si="1"/>
        <v>126360</v>
      </c>
      <c r="M64" s="66" t="s">
        <v>123</v>
      </c>
      <c r="N64" s="66" t="s">
        <v>123</v>
      </c>
      <c r="O64" s="70">
        <f t="shared" si="2"/>
        <v>126360</v>
      </c>
      <c r="P64" s="111">
        <v>10530</v>
      </c>
    </row>
    <row r="65" spans="1:16" x14ac:dyDescent="0.2">
      <c r="A65" s="66">
        <v>41</v>
      </c>
      <c r="B65" s="64" t="s">
        <v>219</v>
      </c>
      <c r="C65" s="64" t="s">
        <v>146</v>
      </c>
      <c r="D65" s="66" t="s">
        <v>123</v>
      </c>
      <c r="E65" s="64" t="s">
        <v>57</v>
      </c>
      <c r="F65" s="66" t="s">
        <v>123</v>
      </c>
      <c r="G65" s="66" t="s">
        <v>123</v>
      </c>
      <c r="H65" s="66" t="s">
        <v>123</v>
      </c>
      <c r="I65" s="64" t="s">
        <v>57</v>
      </c>
      <c r="J65" s="66" t="s">
        <v>123</v>
      </c>
      <c r="K65" s="66" t="s">
        <v>123</v>
      </c>
      <c r="L65" s="70">
        <f t="shared" si="1"/>
        <v>108000</v>
      </c>
      <c r="M65" s="66" t="s">
        <v>123</v>
      </c>
      <c r="N65" s="66" t="s">
        <v>123</v>
      </c>
      <c r="O65" s="70">
        <f t="shared" si="2"/>
        <v>108000</v>
      </c>
      <c r="P65" s="111">
        <v>9000</v>
      </c>
    </row>
    <row r="66" spans="1:16" x14ac:dyDescent="0.2">
      <c r="A66" s="58">
        <v>42</v>
      </c>
      <c r="B66" s="56" t="s">
        <v>220</v>
      </c>
      <c r="C66" s="56" t="s">
        <v>121</v>
      </c>
      <c r="D66" s="58" t="s">
        <v>123</v>
      </c>
      <c r="E66" s="56" t="s">
        <v>57</v>
      </c>
      <c r="F66" s="58" t="s">
        <v>123</v>
      </c>
      <c r="G66" s="58" t="s">
        <v>123</v>
      </c>
      <c r="H66" s="58" t="s">
        <v>123</v>
      </c>
      <c r="I66" s="56" t="s">
        <v>57</v>
      </c>
      <c r="J66" s="58" t="s">
        <v>123</v>
      </c>
      <c r="K66" s="58" t="s">
        <v>123</v>
      </c>
      <c r="L66" s="115">
        <f t="shared" si="1"/>
        <v>108000</v>
      </c>
      <c r="M66" s="58" t="s">
        <v>123</v>
      </c>
      <c r="N66" s="58" t="s">
        <v>123</v>
      </c>
      <c r="O66" s="115">
        <f t="shared" si="2"/>
        <v>108000</v>
      </c>
      <c r="P66" s="111">
        <v>9000</v>
      </c>
    </row>
    <row r="67" spans="1:16" x14ac:dyDescent="0.2">
      <c r="A67" s="66">
        <v>43</v>
      </c>
      <c r="B67" s="64" t="s">
        <v>221</v>
      </c>
      <c r="C67" s="64" t="s">
        <v>224</v>
      </c>
      <c r="D67" s="66" t="s">
        <v>123</v>
      </c>
      <c r="E67" s="116" t="s">
        <v>58</v>
      </c>
      <c r="F67" s="66" t="s">
        <v>123</v>
      </c>
      <c r="G67" s="66" t="s">
        <v>123</v>
      </c>
      <c r="H67" s="66" t="s">
        <v>123</v>
      </c>
      <c r="I67" s="116" t="s">
        <v>58</v>
      </c>
      <c r="J67" s="66" t="s">
        <v>123</v>
      </c>
      <c r="K67" s="66" t="s">
        <v>123</v>
      </c>
      <c r="L67" s="70">
        <f t="shared" si="1"/>
        <v>108000</v>
      </c>
      <c r="M67" s="66" t="s">
        <v>123</v>
      </c>
      <c r="N67" s="66" t="s">
        <v>123</v>
      </c>
      <c r="O67" s="70">
        <f t="shared" si="2"/>
        <v>108000</v>
      </c>
      <c r="P67" s="111">
        <v>9000</v>
      </c>
    </row>
    <row r="68" spans="1:16" x14ac:dyDescent="0.2">
      <c r="A68" s="66">
        <v>44</v>
      </c>
      <c r="B68" s="64" t="s">
        <v>222</v>
      </c>
      <c r="C68" s="64" t="s">
        <v>146</v>
      </c>
      <c r="D68" s="58" t="s">
        <v>123</v>
      </c>
      <c r="E68" s="64" t="s">
        <v>59</v>
      </c>
      <c r="F68" s="66" t="s">
        <v>123</v>
      </c>
      <c r="G68" s="66" t="s">
        <v>123</v>
      </c>
      <c r="H68" s="66" t="s">
        <v>123</v>
      </c>
      <c r="I68" s="64" t="s">
        <v>59</v>
      </c>
      <c r="J68" s="66" t="s">
        <v>123</v>
      </c>
      <c r="K68" s="66" t="s">
        <v>123</v>
      </c>
      <c r="L68" s="119">
        <f t="shared" si="1"/>
        <v>108000</v>
      </c>
      <c r="M68" s="66" t="s">
        <v>123</v>
      </c>
      <c r="N68" s="66" t="s">
        <v>123</v>
      </c>
      <c r="O68" s="118">
        <f t="shared" si="2"/>
        <v>108000</v>
      </c>
      <c r="P68" s="111">
        <v>9000</v>
      </c>
    </row>
    <row r="69" spans="1:16" x14ac:dyDescent="0.2">
      <c r="A69" s="66">
        <v>45</v>
      </c>
      <c r="B69" s="64" t="s">
        <v>242</v>
      </c>
      <c r="C69" s="64" t="s">
        <v>133</v>
      </c>
      <c r="D69" s="66" t="s">
        <v>123</v>
      </c>
      <c r="E69" s="64" t="s">
        <v>223</v>
      </c>
      <c r="F69" s="66" t="s">
        <v>123</v>
      </c>
      <c r="G69" s="66" t="s">
        <v>123</v>
      </c>
      <c r="H69" s="66" t="s">
        <v>123</v>
      </c>
      <c r="I69" s="64" t="s">
        <v>223</v>
      </c>
      <c r="J69" s="67" t="s">
        <v>123</v>
      </c>
      <c r="K69" s="66" t="s">
        <v>123</v>
      </c>
      <c r="L69" s="117">
        <v>108000</v>
      </c>
      <c r="M69" s="66" t="s">
        <v>123</v>
      </c>
      <c r="N69" s="66" t="s">
        <v>123</v>
      </c>
      <c r="O69" s="123">
        <f>L69</f>
        <v>108000</v>
      </c>
    </row>
    <row r="70" spans="1:16" x14ac:dyDescent="0.2">
      <c r="A70" s="66">
        <v>46</v>
      </c>
      <c r="B70" s="64" t="s">
        <v>243</v>
      </c>
      <c r="C70" s="64" t="s">
        <v>146</v>
      </c>
      <c r="D70" s="66" t="s">
        <v>123</v>
      </c>
      <c r="E70" s="64" t="s">
        <v>223</v>
      </c>
      <c r="F70" s="66" t="s">
        <v>123</v>
      </c>
      <c r="G70" s="66" t="s">
        <v>123</v>
      </c>
      <c r="H70" s="66" t="s">
        <v>123</v>
      </c>
      <c r="I70" s="64" t="s">
        <v>223</v>
      </c>
      <c r="J70" s="67" t="s">
        <v>123</v>
      </c>
      <c r="K70" s="66" t="s">
        <v>123</v>
      </c>
      <c r="L70" s="117">
        <v>108000</v>
      </c>
      <c r="M70" s="66" t="s">
        <v>123</v>
      </c>
      <c r="N70" s="66" t="s">
        <v>123</v>
      </c>
      <c r="O70" s="123">
        <f>L70</f>
        <v>108000</v>
      </c>
    </row>
    <row r="71" spans="1:16" x14ac:dyDescent="0.2">
      <c r="A71" s="66">
        <v>47</v>
      </c>
      <c r="B71" s="64" t="s">
        <v>244</v>
      </c>
      <c r="C71" s="64" t="s">
        <v>245</v>
      </c>
      <c r="D71" s="66" t="s">
        <v>123</v>
      </c>
      <c r="E71" s="64" t="s">
        <v>223</v>
      </c>
      <c r="F71" s="66" t="s">
        <v>123</v>
      </c>
      <c r="G71" s="66" t="s">
        <v>123</v>
      </c>
      <c r="H71" s="66" t="s">
        <v>123</v>
      </c>
      <c r="I71" s="64" t="s">
        <v>223</v>
      </c>
      <c r="J71" s="67" t="s">
        <v>123</v>
      </c>
      <c r="K71" s="66" t="s">
        <v>123</v>
      </c>
      <c r="L71" s="117">
        <v>108000</v>
      </c>
      <c r="M71" s="66" t="s">
        <v>123</v>
      </c>
      <c r="N71" s="66" t="s">
        <v>123</v>
      </c>
      <c r="O71" s="123">
        <f>L71</f>
        <v>108000</v>
      </c>
    </row>
    <row r="72" spans="1:16" x14ac:dyDescent="0.2">
      <c r="A72" s="66">
        <v>48</v>
      </c>
      <c r="B72" s="64" t="s">
        <v>16</v>
      </c>
      <c r="C72" s="64" t="s">
        <v>16</v>
      </c>
      <c r="D72" s="66" t="s">
        <v>16</v>
      </c>
      <c r="E72" s="64" t="s">
        <v>16</v>
      </c>
      <c r="F72" s="66" t="s">
        <v>16</v>
      </c>
      <c r="G72" s="66" t="s">
        <v>16</v>
      </c>
      <c r="H72" s="66" t="s">
        <v>16</v>
      </c>
      <c r="I72" s="64" t="s">
        <v>57</v>
      </c>
      <c r="J72" s="67" t="s">
        <v>123</v>
      </c>
      <c r="K72" s="66" t="s">
        <v>123</v>
      </c>
      <c r="L72" s="117">
        <v>108000</v>
      </c>
      <c r="M72" s="66" t="s">
        <v>123</v>
      </c>
      <c r="N72" s="66" t="s">
        <v>123</v>
      </c>
      <c r="O72" s="122" t="s">
        <v>229</v>
      </c>
    </row>
  </sheetData>
  <mergeCells count="9">
    <mergeCell ref="T3:W3"/>
    <mergeCell ref="P3:S3"/>
    <mergeCell ref="A2:E2"/>
    <mergeCell ref="D44:G44"/>
    <mergeCell ref="H44:K44"/>
    <mergeCell ref="L44:N44"/>
    <mergeCell ref="D4:G4"/>
    <mergeCell ref="H4:K4"/>
    <mergeCell ref="L4:N4"/>
  </mergeCells>
  <pageMargins left="0" right="0" top="0.55118110236220474" bottom="0.55118110236220474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A2" sqref="A2:E2"/>
    </sheetView>
  </sheetViews>
  <sheetFormatPr defaultRowHeight="14.25" x14ac:dyDescent="0.2"/>
  <cols>
    <col min="1" max="1" width="5.5" customWidth="1"/>
    <col min="2" max="2" width="15.625" customWidth="1"/>
    <col min="3" max="3" width="16.5" customWidth="1"/>
    <col min="4" max="4" width="11.625" customWidth="1"/>
    <col min="5" max="5" width="21" customWidth="1"/>
    <col min="6" max="6" width="6.875" customWidth="1"/>
    <col min="7" max="7" width="5.125" customWidth="1"/>
    <col min="8" max="8" width="14.375" customWidth="1"/>
    <col min="9" max="9" width="14.75" customWidth="1"/>
    <col min="10" max="10" width="6.375" customWidth="1"/>
    <col min="11" max="11" width="6" customWidth="1"/>
    <col min="12" max="15" width="7.375" customWidth="1"/>
  </cols>
  <sheetData>
    <row r="1" spans="1:15" ht="15.75" x14ac:dyDescent="0.25">
      <c r="A1" s="80" t="s">
        <v>150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5.75" x14ac:dyDescent="0.25">
      <c r="A2" s="135" t="s">
        <v>204</v>
      </c>
      <c r="B2" s="135"/>
      <c r="C2" s="135"/>
      <c r="D2" s="135"/>
      <c r="E2" s="135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5.75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15.75" x14ac:dyDescent="0.25">
      <c r="A4" s="81" t="s">
        <v>0</v>
      </c>
      <c r="B4" s="81" t="s">
        <v>1</v>
      </c>
      <c r="C4" s="81" t="s">
        <v>151</v>
      </c>
      <c r="D4" s="136" t="s">
        <v>3</v>
      </c>
      <c r="E4" s="136"/>
      <c r="F4" s="136"/>
      <c r="G4" s="137"/>
      <c r="H4" s="138" t="s">
        <v>7</v>
      </c>
      <c r="I4" s="136"/>
      <c r="J4" s="136"/>
      <c r="K4" s="137"/>
      <c r="L4" s="138" t="s">
        <v>155</v>
      </c>
      <c r="M4" s="136"/>
      <c r="N4" s="137"/>
      <c r="O4" s="82"/>
    </row>
    <row r="5" spans="1:15" ht="15.75" x14ac:dyDescent="0.25">
      <c r="A5" s="83"/>
      <c r="B5" s="83"/>
      <c r="C5" s="83" t="s">
        <v>152</v>
      </c>
      <c r="D5" s="81" t="s">
        <v>4</v>
      </c>
      <c r="E5" s="81" t="s">
        <v>5</v>
      </c>
      <c r="F5" s="81" t="s">
        <v>153</v>
      </c>
      <c r="G5" s="81" t="s">
        <v>6</v>
      </c>
      <c r="H5" s="81" t="s">
        <v>4</v>
      </c>
      <c r="I5" s="81" t="s">
        <v>5</v>
      </c>
      <c r="J5" s="81" t="s">
        <v>153</v>
      </c>
      <c r="K5" s="81" t="s">
        <v>6</v>
      </c>
      <c r="L5" s="81" t="s">
        <v>8</v>
      </c>
      <c r="M5" s="81" t="s">
        <v>156</v>
      </c>
      <c r="N5" s="81" t="s">
        <v>154</v>
      </c>
      <c r="O5" s="83" t="s">
        <v>11</v>
      </c>
    </row>
    <row r="6" spans="1:15" ht="15.75" x14ac:dyDescent="0.25">
      <c r="A6" s="84"/>
      <c r="B6" s="84"/>
      <c r="C6" s="84"/>
      <c r="D6" s="84"/>
      <c r="E6" s="84"/>
      <c r="F6" s="84"/>
      <c r="G6" s="84"/>
      <c r="H6" s="85"/>
      <c r="I6" s="85"/>
      <c r="J6" s="85"/>
      <c r="K6" s="85"/>
      <c r="L6" s="84"/>
      <c r="M6" s="84" t="s">
        <v>157</v>
      </c>
      <c r="N6" s="84" t="s">
        <v>10</v>
      </c>
      <c r="O6" s="84"/>
    </row>
    <row r="7" spans="1:15" ht="15.75" x14ac:dyDescent="0.25">
      <c r="A7" s="98"/>
      <c r="B7" s="99" t="s">
        <v>45</v>
      </c>
      <c r="C7" s="100"/>
      <c r="D7" s="101"/>
      <c r="E7" s="100"/>
      <c r="F7" s="101"/>
      <c r="G7" s="100"/>
      <c r="H7" s="100"/>
      <c r="I7" s="101"/>
      <c r="J7" s="101"/>
      <c r="K7" s="101"/>
      <c r="L7" s="100"/>
      <c r="M7" s="101"/>
      <c r="N7" s="102"/>
      <c r="O7" s="102"/>
    </row>
    <row r="8" spans="1:15" ht="15.75" x14ac:dyDescent="0.25">
      <c r="A8" s="97">
        <v>1</v>
      </c>
      <c r="B8" s="93" t="s">
        <v>207</v>
      </c>
      <c r="C8" s="17" t="s">
        <v>112</v>
      </c>
      <c r="D8" s="94" t="s">
        <v>123</v>
      </c>
      <c r="E8" s="17" t="s">
        <v>46</v>
      </c>
      <c r="F8" s="94" t="s">
        <v>123</v>
      </c>
      <c r="G8" s="94" t="s">
        <v>123</v>
      </c>
      <c r="H8" s="94" t="s">
        <v>123</v>
      </c>
      <c r="I8" s="17" t="s">
        <v>46</v>
      </c>
      <c r="J8" s="94"/>
      <c r="K8" s="94"/>
      <c r="L8" s="94" t="s">
        <v>123</v>
      </c>
      <c r="M8" s="94" t="s">
        <v>123</v>
      </c>
      <c r="N8" s="94" t="s">
        <v>123</v>
      </c>
      <c r="O8" s="94" t="s">
        <v>123</v>
      </c>
    </row>
    <row r="9" spans="1:15" ht="15.75" x14ac:dyDescent="0.25">
      <c r="A9" s="87">
        <v>2</v>
      </c>
      <c r="B9" s="90" t="s">
        <v>129</v>
      </c>
      <c r="C9" s="92" t="s">
        <v>112</v>
      </c>
      <c r="D9" s="87" t="s">
        <v>123</v>
      </c>
      <c r="E9" s="92" t="s">
        <v>130</v>
      </c>
      <c r="F9" s="87" t="s">
        <v>123</v>
      </c>
      <c r="G9" s="87" t="s">
        <v>123</v>
      </c>
      <c r="H9" s="87" t="s">
        <v>123</v>
      </c>
      <c r="I9" s="92" t="s">
        <v>130</v>
      </c>
      <c r="J9" s="87"/>
      <c r="K9" s="87"/>
      <c r="L9" s="87" t="s">
        <v>123</v>
      </c>
      <c r="M9" s="87" t="s">
        <v>123</v>
      </c>
      <c r="N9" s="87" t="s">
        <v>123</v>
      </c>
      <c r="O9" s="87" t="s">
        <v>123</v>
      </c>
    </row>
    <row r="10" spans="1:15" ht="15.75" x14ac:dyDescent="0.25">
      <c r="A10" s="87">
        <v>3</v>
      </c>
      <c r="B10" s="11" t="s">
        <v>51</v>
      </c>
      <c r="C10" s="92" t="s">
        <v>116</v>
      </c>
      <c r="D10" s="87" t="s">
        <v>123</v>
      </c>
      <c r="E10" s="92" t="s">
        <v>47</v>
      </c>
      <c r="F10" s="87" t="s">
        <v>123</v>
      </c>
      <c r="G10" s="87" t="s">
        <v>123</v>
      </c>
      <c r="H10" s="87" t="s">
        <v>123</v>
      </c>
      <c r="I10" s="92" t="s">
        <v>47</v>
      </c>
      <c r="J10" s="87"/>
      <c r="K10" s="87"/>
      <c r="L10" s="87" t="s">
        <v>123</v>
      </c>
      <c r="M10" s="87" t="s">
        <v>123</v>
      </c>
      <c r="N10" s="87" t="s">
        <v>123</v>
      </c>
      <c r="O10" s="87" t="s">
        <v>123</v>
      </c>
    </row>
    <row r="11" spans="1:15" ht="15.75" x14ac:dyDescent="0.25">
      <c r="A11" s="87">
        <v>4</v>
      </c>
      <c r="B11" s="90" t="s">
        <v>52</v>
      </c>
      <c r="C11" s="92" t="s">
        <v>113</v>
      </c>
      <c r="D11" s="87" t="s">
        <v>123</v>
      </c>
      <c r="E11" s="92" t="s">
        <v>48</v>
      </c>
      <c r="F11" s="87" t="s">
        <v>123</v>
      </c>
      <c r="G11" s="87" t="s">
        <v>123</v>
      </c>
      <c r="H11" s="87" t="s">
        <v>123</v>
      </c>
      <c r="I11" s="92" t="s">
        <v>48</v>
      </c>
      <c r="J11" s="87"/>
      <c r="K11" s="87"/>
      <c r="L11" s="87" t="s">
        <v>123</v>
      </c>
      <c r="M11" s="87" t="s">
        <v>123</v>
      </c>
      <c r="N11" s="87" t="s">
        <v>123</v>
      </c>
      <c r="O11" s="87" t="s">
        <v>123</v>
      </c>
    </row>
    <row r="12" spans="1:15" ht="15.75" x14ac:dyDescent="0.25">
      <c r="A12" s="87">
        <v>5</v>
      </c>
      <c r="B12" s="91" t="s">
        <v>145</v>
      </c>
      <c r="C12" s="92" t="s">
        <v>146</v>
      </c>
      <c r="D12" s="87" t="s">
        <v>123</v>
      </c>
      <c r="E12" s="92" t="s">
        <v>49</v>
      </c>
      <c r="F12" s="87" t="s">
        <v>123</v>
      </c>
      <c r="G12" s="87" t="s">
        <v>123</v>
      </c>
      <c r="H12" s="87" t="s">
        <v>123</v>
      </c>
      <c r="I12" s="92" t="s">
        <v>49</v>
      </c>
      <c r="J12" s="87"/>
      <c r="K12" s="87"/>
      <c r="L12" s="87" t="s">
        <v>123</v>
      </c>
      <c r="M12" s="87" t="s">
        <v>123</v>
      </c>
      <c r="N12" s="87" t="s">
        <v>123</v>
      </c>
      <c r="O12" s="87" t="s">
        <v>123</v>
      </c>
    </row>
    <row r="13" spans="1:15" ht="15.75" x14ac:dyDescent="0.25">
      <c r="A13" s="87">
        <v>6</v>
      </c>
      <c r="B13" s="90" t="s">
        <v>140</v>
      </c>
      <c r="C13" s="12" t="s">
        <v>116</v>
      </c>
      <c r="D13" s="87" t="s">
        <v>123</v>
      </c>
      <c r="E13" s="92" t="s">
        <v>71</v>
      </c>
      <c r="F13" s="87" t="s">
        <v>123</v>
      </c>
      <c r="G13" s="87" t="s">
        <v>123</v>
      </c>
      <c r="H13" s="87" t="s">
        <v>123</v>
      </c>
      <c r="I13" s="92" t="s">
        <v>71</v>
      </c>
      <c r="J13" s="87"/>
      <c r="K13" s="87"/>
      <c r="L13" s="87" t="s">
        <v>123</v>
      </c>
      <c r="M13" s="87" t="s">
        <v>123</v>
      </c>
      <c r="N13" s="87" t="s">
        <v>123</v>
      </c>
      <c r="O13" s="87" t="s">
        <v>123</v>
      </c>
    </row>
    <row r="14" spans="1:15" ht="15.75" x14ac:dyDescent="0.25">
      <c r="A14" s="87">
        <v>7</v>
      </c>
      <c r="B14" s="90" t="s">
        <v>69</v>
      </c>
      <c r="C14" s="92" t="s">
        <v>119</v>
      </c>
      <c r="D14" s="87" t="s">
        <v>123</v>
      </c>
      <c r="E14" s="92" t="s">
        <v>72</v>
      </c>
      <c r="F14" s="87" t="s">
        <v>123</v>
      </c>
      <c r="G14" s="87" t="s">
        <v>123</v>
      </c>
      <c r="H14" s="87" t="s">
        <v>123</v>
      </c>
      <c r="I14" s="92" t="s">
        <v>72</v>
      </c>
      <c r="J14" s="87"/>
      <c r="K14" s="87"/>
      <c r="L14" s="87" t="s">
        <v>123</v>
      </c>
      <c r="M14" s="87" t="s">
        <v>123</v>
      </c>
      <c r="N14" s="87" t="s">
        <v>123</v>
      </c>
      <c r="O14" s="87" t="s">
        <v>123</v>
      </c>
    </row>
    <row r="15" spans="1:15" ht="15.75" x14ac:dyDescent="0.25">
      <c r="A15" s="87">
        <v>8</v>
      </c>
      <c r="B15" s="90" t="s">
        <v>70</v>
      </c>
      <c r="C15" s="92" t="s">
        <v>116</v>
      </c>
      <c r="D15" s="87" t="s">
        <v>123</v>
      </c>
      <c r="E15" s="92" t="s">
        <v>73</v>
      </c>
      <c r="F15" s="87" t="s">
        <v>123</v>
      </c>
      <c r="G15" s="87" t="s">
        <v>123</v>
      </c>
      <c r="H15" s="87" t="s">
        <v>123</v>
      </c>
      <c r="I15" s="92" t="s">
        <v>73</v>
      </c>
      <c r="J15" s="87"/>
      <c r="K15" s="87"/>
      <c r="L15" s="87" t="s">
        <v>123</v>
      </c>
      <c r="M15" s="87" t="s">
        <v>123</v>
      </c>
      <c r="N15" s="87" t="s">
        <v>123</v>
      </c>
      <c r="O15" s="87" t="s">
        <v>123</v>
      </c>
    </row>
    <row r="16" spans="1:15" ht="15.75" x14ac:dyDescent="0.25">
      <c r="A16" s="87">
        <v>9</v>
      </c>
      <c r="B16" s="90" t="s">
        <v>83</v>
      </c>
      <c r="C16" s="92" t="s">
        <v>116</v>
      </c>
      <c r="D16" s="87" t="s">
        <v>123</v>
      </c>
      <c r="E16" s="92" t="s">
        <v>84</v>
      </c>
      <c r="F16" s="87" t="s">
        <v>123</v>
      </c>
      <c r="G16" s="87" t="s">
        <v>123</v>
      </c>
      <c r="H16" s="87" t="s">
        <v>123</v>
      </c>
      <c r="I16" s="92" t="s">
        <v>84</v>
      </c>
      <c r="J16" s="87"/>
      <c r="K16" s="87"/>
      <c r="L16" s="87" t="s">
        <v>123</v>
      </c>
      <c r="M16" s="87" t="s">
        <v>123</v>
      </c>
      <c r="N16" s="87" t="s">
        <v>123</v>
      </c>
      <c r="O16" s="87" t="s">
        <v>123</v>
      </c>
    </row>
    <row r="17" spans="1:15" ht="15.75" x14ac:dyDescent="0.25">
      <c r="A17" s="87">
        <v>10</v>
      </c>
      <c r="B17" s="90" t="s">
        <v>208</v>
      </c>
      <c r="C17" s="92" t="s">
        <v>116</v>
      </c>
      <c r="D17" s="87" t="s">
        <v>123</v>
      </c>
      <c r="E17" s="92" t="s">
        <v>148</v>
      </c>
      <c r="F17" s="87" t="s">
        <v>123</v>
      </c>
      <c r="G17" s="87" t="s">
        <v>123</v>
      </c>
      <c r="H17" s="87" t="s">
        <v>123</v>
      </c>
      <c r="I17" s="92" t="s">
        <v>148</v>
      </c>
      <c r="J17" s="87"/>
      <c r="K17" s="87"/>
      <c r="L17" s="87" t="s">
        <v>123</v>
      </c>
      <c r="M17" s="87" t="s">
        <v>123</v>
      </c>
      <c r="N17" s="87" t="s">
        <v>123</v>
      </c>
      <c r="O17" s="87" t="s">
        <v>123</v>
      </c>
    </row>
    <row r="18" spans="1:15" ht="15.75" x14ac:dyDescent="0.25">
      <c r="A18" s="87">
        <v>11</v>
      </c>
      <c r="B18" s="90" t="s">
        <v>135</v>
      </c>
      <c r="C18" s="92" t="s">
        <v>109</v>
      </c>
      <c r="D18" s="87" t="s">
        <v>123</v>
      </c>
      <c r="E18" s="92" t="s">
        <v>142</v>
      </c>
      <c r="F18" s="87" t="s">
        <v>123</v>
      </c>
      <c r="G18" s="87" t="s">
        <v>123</v>
      </c>
      <c r="H18" s="87" t="s">
        <v>123</v>
      </c>
      <c r="I18" s="92" t="s">
        <v>142</v>
      </c>
      <c r="J18" s="87"/>
      <c r="K18" s="87"/>
      <c r="L18" s="87" t="s">
        <v>123</v>
      </c>
      <c r="M18" s="87" t="s">
        <v>123</v>
      </c>
      <c r="N18" s="87" t="s">
        <v>123</v>
      </c>
      <c r="O18" s="87" t="s">
        <v>123</v>
      </c>
    </row>
    <row r="19" spans="1:15" ht="15.75" x14ac:dyDescent="0.25">
      <c r="A19" s="87">
        <v>12</v>
      </c>
      <c r="B19" s="90" t="s">
        <v>100</v>
      </c>
      <c r="C19" s="92" t="s">
        <v>120</v>
      </c>
      <c r="D19" s="87" t="s">
        <v>123</v>
      </c>
      <c r="E19" s="92" t="s">
        <v>142</v>
      </c>
      <c r="F19" s="87" t="s">
        <v>123</v>
      </c>
      <c r="G19" s="87" t="s">
        <v>123</v>
      </c>
      <c r="H19" s="87" t="s">
        <v>123</v>
      </c>
      <c r="I19" s="92" t="s">
        <v>142</v>
      </c>
      <c r="J19" s="87"/>
      <c r="K19" s="87"/>
      <c r="L19" s="87" t="s">
        <v>123</v>
      </c>
      <c r="M19" s="87" t="s">
        <v>123</v>
      </c>
      <c r="N19" s="87" t="s">
        <v>123</v>
      </c>
      <c r="O19" s="87" t="s">
        <v>123</v>
      </c>
    </row>
    <row r="20" spans="1:15" ht="15.75" x14ac:dyDescent="0.25">
      <c r="A20" s="87">
        <v>13</v>
      </c>
      <c r="B20" s="90" t="s">
        <v>101</v>
      </c>
      <c r="C20" s="92" t="s">
        <v>114</v>
      </c>
      <c r="D20" s="87" t="s">
        <v>123</v>
      </c>
      <c r="E20" s="92" t="s">
        <v>142</v>
      </c>
      <c r="F20" s="87" t="s">
        <v>123</v>
      </c>
      <c r="G20" s="87" t="s">
        <v>123</v>
      </c>
      <c r="H20" s="87" t="s">
        <v>123</v>
      </c>
      <c r="I20" s="92" t="s">
        <v>142</v>
      </c>
      <c r="J20" s="87"/>
      <c r="K20" s="87"/>
      <c r="L20" s="87" t="s">
        <v>123</v>
      </c>
      <c r="M20" s="87" t="s">
        <v>123</v>
      </c>
      <c r="N20" s="87" t="s">
        <v>123</v>
      </c>
      <c r="O20" s="87" t="s">
        <v>123</v>
      </c>
    </row>
    <row r="21" spans="1:15" ht="15.75" x14ac:dyDescent="0.25">
      <c r="A21" s="87"/>
      <c r="B21" s="91"/>
      <c r="C21" s="92"/>
      <c r="D21" s="87"/>
      <c r="E21" s="92"/>
      <c r="F21" s="87"/>
      <c r="G21" s="87"/>
      <c r="H21" s="87"/>
      <c r="I21" s="92"/>
      <c r="J21" s="87"/>
      <c r="K21" s="87"/>
      <c r="L21" s="88"/>
      <c r="M21" s="88"/>
      <c r="N21" s="87"/>
      <c r="O21" s="88"/>
    </row>
    <row r="22" spans="1:15" ht="15.75" x14ac:dyDescent="0.25">
      <c r="A22" s="97"/>
      <c r="B22" s="96" t="s">
        <v>53</v>
      </c>
      <c r="C22" s="103"/>
      <c r="D22" s="95"/>
      <c r="E22" s="104"/>
      <c r="F22" s="95"/>
      <c r="G22" s="95"/>
      <c r="H22" s="95"/>
      <c r="I22" s="104"/>
      <c r="J22" s="95"/>
      <c r="K22" s="95"/>
      <c r="L22" s="104"/>
      <c r="M22" s="104"/>
      <c r="N22" s="95"/>
      <c r="O22" s="104"/>
    </row>
    <row r="23" spans="1:15" ht="15.75" x14ac:dyDescent="0.25">
      <c r="A23" s="87">
        <v>7</v>
      </c>
      <c r="B23" s="90" t="s">
        <v>55</v>
      </c>
      <c r="C23" s="92" t="s">
        <v>117</v>
      </c>
      <c r="D23" s="87"/>
      <c r="E23" s="92" t="s">
        <v>58</v>
      </c>
      <c r="F23" s="87"/>
      <c r="G23" s="87"/>
      <c r="H23" s="87"/>
      <c r="I23" s="92" t="s">
        <v>58</v>
      </c>
      <c r="J23" s="87"/>
      <c r="K23" s="87"/>
      <c r="L23" s="89">
        <f>Q23+S23</f>
        <v>0</v>
      </c>
      <c r="M23" s="105">
        <f>U23</f>
        <v>0</v>
      </c>
      <c r="N23" s="87" t="s">
        <v>123</v>
      </c>
      <c r="O23" s="89">
        <f>L23+M23</f>
        <v>0</v>
      </c>
    </row>
    <row r="24" spans="1:15" ht="15.75" x14ac:dyDescent="0.25">
      <c r="A24" s="87">
        <v>8</v>
      </c>
      <c r="B24" s="90" t="s">
        <v>56</v>
      </c>
      <c r="C24" s="92" t="s">
        <v>118</v>
      </c>
      <c r="D24" s="87"/>
      <c r="E24" s="92" t="s">
        <v>57</v>
      </c>
      <c r="F24" s="87"/>
      <c r="G24" s="86"/>
      <c r="H24" s="87"/>
      <c r="I24" s="92" t="s">
        <v>57</v>
      </c>
      <c r="J24" s="87"/>
      <c r="K24" s="87"/>
      <c r="L24" s="87" t="s">
        <v>123</v>
      </c>
      <c r="M24" s="87" t="s">
        <v>123</v>
      </c>
      <c r="N24" s="87" t="s">
        <v>123</v>
      </c>
      <c r="O24" s="87" t="s">
        <v>123</v>
      </c>
    </row>
    <row r="25" spans="1:15" ht="15.75" x14ac:dyDescent="0.25">
      <c r="A25" s="87">
        <v>9</v>
      </c>
      <c r="B25" s="90" t="s">
        <v>136</v>
      </c>
      <c r="C25" s="92" t="s">
        <v>121</v>
      </c>
      <c r="D25" s="87"/>
      <c r="E25" s="92" t="s">
        <v>57</v>
      </c>
      <c r="F25" s="87"/>
      <c r="G25" s="87"/>
      <c r="H25" s="87"/>
      <c r="I25" s="92" t="s">
        <v>57</v>
      </c>
      <c r="J25" s="87"/>
      <c r="K25" s="87"/>
      <c r="L25" s="89" t="s">
        <v>123</v>
      </c>
      <c r="M25" s="89" t="s">
        <v>123</v>
      </c>
      <c r="N25" s="87" t="s">
        <v>123</v>
      </c>
      <c r="O25" s="89" t="s">
        <v>123</v>
      </c>
    </row>
    <row r="26" spans="1:15" ht="15.75" x14ac:dyDescent="0.25">
      <c r="A26" s="87">
        <v>10</v>
      </c>
      <c r="B26" s="90" t="s">
        <v>54</v>
      </c>
      <c r="C26" s="92" t="s">
        <v>117</v>
      </c>
      <c r="D26" s="87"/>
      <c r="E26" s="92" t="s">
        <v>59</v>
      </c>
      <c r="F26" s="86"/>
      <c r="G26" s="86"/>
      <c r="H26" s="87"/>
      <c r="I26" s="92" t="s">
        <v>59</v>
      </c>
      <c r="J26" s="87"/>
      <c r="K26" s="87"/>
      <c r="L26" s="87" t="s">
        <v>123</v>
      </c>
      <c r="M26" s="87" t="s">
        <v>123</v>
      </c>
      <c r="N26" s="87" t="s">
        <v>123</v>
      </c>
      <c r="O26" s="87" t="s">
        <v>123</v>
      </c>
    </row>
    <row r="27" spans="1:15" ht="15" x14ac:dyDescent="0.2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</sheetData>
  <mergeCells count="4">
    <mergeCell ref="A2:E2"/>
    <mergeCell ref="D4:G4"/>
    <mergeCell ref="H4:K4"/>
    <mergeCell ref="L4:N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ปรับปรุงเข้าแท่ง</vt:lpstr>
      <vt:lpstr>Sheet3</vt:lpstr>
    </vt:vector>
  </TitlesOfParts>
  <Company>KKD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2011 V.2</dc:creator>
  <cp:lastModifiedBy>KKD 2011 V.2</cp:lastModifiedBy>
  <cp:lastPrinted>2017-06-01T01:24:50Z</cp:lastPrinted>
  <dcterms:created xsi:type="dcterms:W3CDTF">2014-08-27T06:55:24Z</dcterms:created>
  <dcterms:modified xsi:type="dcterms:W3CDTF">2017-06-01T01:25:13Z</dcterms:modified>
</cp:coreProperties>
</file>